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" sheetId="1" r:id="rId1"/>
  </sheets>
  <definedNames>
    <definedName name="_xlnm._FilterDatabase" localSheetId="0" hidden="1">'стр.1'!$A$9:$I$83</definedName>
    <definedName name="впр">#REF!</definedName>
    <definedName name="впр1">#REF!</definedName>
    <definedName name="_xlnm.Print_Area" localSheetId="0">'стр.1'!$A$1:$I$94</definedName>
    <definedName name="таня1">#REF!</definedName>
    <definedName name="таня3">#REF!</definedName>
    <definedName name="таня5">#REF!</definedName>
    <definedName name="таня7">#REF!</definedName>
  </definedNames>
  <calcPr fullCalcOnLoad="1"/>
</workbook>
</file>

<file path=xl/sharedStrings.xml><?xml version="1.0" encoding="utf-8"?>
<sst xmlns="http://schemas.openxmlformats.org/spreadsheetml/2006/main" count="354" uniqueCount="130">
  <si>
    <t>№ п/п</t>
  </si>
  <si>
    <t>Информация о способах приобретения, стоимости и об объемах товаров,</t>
  </si>
  <si>
    <t>необходимых для оказания услуг по транспортировке газа</t>
  </si>
  <si>
    <t>Зона входа в газораспредели-тельную сеть</t>
  </si>
  <si>
    <t>Зона выхода из газораспредели-тельной сети</t>
  </si>
  <si>
    <t>Виды (группы) товаров (работ, услуг), необходимых для оказания услуг по транспортировке газа по газораспредели-тельной сети</t>
  </si>
  <si>
    <t xml:space="preserve">Строительные материалы (асфальтобетон)
</t>
  </si>
  <si>
    <t xml:space="preserve">Запорная арматура "БРОЕН БАЛЛОМАКС"
</t>
  </si>
  <si>
    <t xml:space="preserve">Кадастровые работы и подготовка межевых планов на земельные участки (47 адресов)
</t>
  </si>
  <si>
    <t xml:space="preserve">Запорная арматура "АВК"
</t>
  </si>
  <si>
    <t xml:space="preserve">Разработка проектно-сметной документации по реконструкции защитной установки по адресу: ул. Новокузнецкая, д. 6, Преображенская пл., д. 5/7, Профсоюзная, д. 96, к.4, Перекопская, д. 14, кор. 1, Леонтьевский пер., д. 2, Донской 5-й пр-д, 21/14 , Библиотечная ул., д. 6  
</t>
  </si>
  <si>
    <t xml:space="preserve">Поставка манжетов герметизирующих </t>
  </si>
  <si>
    <t xml:space="preserve">Газовый генератор с водяным охлаждением
</t>
  </si>
  <si>
    <t xml:space="preserve">Запасные части к газовым водонагревателям
</t>
  </si>
  <si>
    <t xml:space="preserve">Газовые водонагреватели
</t>
  </si>
  <si>
    <t xml:space="preserve">Проведение инженерно-экологических изысканий (обследований) грунтов по объектам реконструкции газопроводов
</t>
  </si>
  <si>
    <t xml:space="preserve">Пиломатериалы
</t>
  </si>
  <si>
    <t xml:space="preserve">Поставка строительных материалов (Асфальтобетон)
</t>
  </si>
  <si>
    <t xml:space="preserve">Разработка "Технологического регламента процесса обращения с отходами строительства и сноса" по объектам технического перевооружения ГРП (10 адресов)
</t>
  </si>
  <si>
    <t xml:space="preserve"> Пресс гидравлический П6328Б в комплекте с правильным столом и виброопорами
</t>
  </si>
  <si>
    <t xml:space="preserve">Электроинструмент и расходные материалы
</t>
  </si>
  <si>
    <t xml:space="preserve">Вывоз отходов (ТБО и КГМ) 4,5 класса опасности, строительных отходов
</t>
  </si>
  <si>
    <t xml:space="preserve">Стальные фитинги
</t>
  </si>
  <si>
    <t xml:space="preserve">Запорная арматура (клапана)
</t>
  </si>
  <si>
    <t xml:space="preserve">Краны шаровые быстродействующие
</t>
  </si>
  <si>
    <t xml:space="preserve">Выполнение работ методом бестраншейной прокладки (бурошнековое бурение) при реконструкции газопроводов по адресу: 3-я Магистральная ул., д.20Б и 26Б 
Заказ 11.041
</t>
  </si>
  <si>
    <t>Строительные материалы (цементобетон)</t>
  </si>
  <si>
    <t xml:space="preserve"> Разработка проекта переустройства контактной сети троллейбуса по постоянной схеме по объекту: "Реконструкция газопровода по адресу: ул.Миклухо-Маклая д.65-Севастопольский пр-т"</t>
  </si>
  <si>
    <t>Прием грунта и строительных отходов IV-V классов опасности для последующего размещения, хранения или переработки с объектов ГУП "МОСГАЗ"</t>
  </si>
  <si>
    <t>июль</t>
  </si>
  <si>
    <t>август</t>
  </si>
  <si>
    <t>сентябрь</t>
  </si>
  <si>
    <t xml:space="preserve">Выполнение работ методом бестраншейной прокладки (бурошнековое бурение) при реконструкции газопроводов по адресу: 2-й Кожуховский проезд, д.29
Заказ 11.010
</t>
  </si>
  <si>
    <t>Закупка у единственного поставщика</t>
  </si>
  <si>
    <t>Поставка плодородного грунта</t>
  </si>
  <si>
    <t xml:space="preserve">Изолирующие соединения
</t>
  </si>
  <si>
    <t xml:space="preserve">Электрохимическая рабочая станция Zive 
</t>
  </si>
  <si>
    <t xml:space="preserve">Поставка серверного оборудования
</t>
  </si>
  <si>
    <t>Приложение 5</t>
  </si>
  <si>
    <t>к приказу ФАС России</t>
  </si>
  <si>
    <t>от 23.12.2011 № 893</t>
  </si>
  <si>
    <t>по газораспределительным сетям за 3 квартал 2012 года</t>
  </si>
  <si>
    <t xml:space="preserve">Работы при реконструкции газопровода и выполнение сопутствующих работ при реконструкции газопровода методом санации по технологии "Феникс"по адресу: ГРП "Теплый Стан - IV" - ул. Генерала Тюленева 
Заказ 10.095
</t>
  </si>
  <si>
    <t xml:space="preserve">Выполнение работ по врезке катушек при реконструкции газопровода по адресу: Загородное шоссе, Загородный проезд
Заказ 1359
</t>
  </si>
  <si>
    <t xml:space="preserve">Выполнение работ по разработке проектной и рабочей документации на перепланировку и переоборудование подвала в осях 1-16/А-М и 1 этажа в осях 1-7/Р-Н части здания ГУП "МОСГАЗ" по адресу: Мрузовский пер., д.11, стр.1
</t>
  </si>
  <si>
    <t xml:space="preserve">Реконструкция электрозащиты газопроводов от коррозии (ЭЗУ- 9 шт.)
</t>
  </si>
  <si>
    <t xml:space="preserve">Отделочные работы и устройство внутренних инженерных сетей на 3,4,5 этажах в здании ГУП "МОСГАЗ" по адресу: Мрузовский пер., д.11, стр.1
</t>
  </si>
  <si>
    <t xml:space="preserve">Ремонт помещений 1,2 этажей в здании ГУП "МОСГАЗ" по адресу: Нижний Сусальный пер., д.3-5, стр.13
</t>
  </si>
  <si>
    <t xml:space="preserve">Капитальный ремонт зданий 10-и ГРП ГУП "МОСГАЗ" по адресам: ул. Удальцова, д.45, стр.1; Боровский проезд д.1, стр.1; ул. Богданова д.26, к.2; ул. Дербеневская д.15 г; Новодевечий пр-д, д.4, стр.2; Мукомольный проезд д.11, стр.2; Перовский проезд, д.6а; Ленинградское ш., д.96, к.1, стр.1; ул. Б.Академическая д.59/1 стр.1; ул. Ботаническая д.47а, стр.1
</t>
  </si>
  <si>
    <t xml:space="preserve">Ремонт фасада здания ГУП "МОСГАЗ" по адресу: Мрузовский пер., д.11, стр.1
</t>
  </si>
  <si>
    <t xml:space="preserve">Капитальный ремонт систем водоснабжения, канализации и отоплания здания ГУП "МОСГАЗ" по адресу: Мрузовский пер., д.11, стр.1 на 1-м этаже в осях: (1-5/А-Г), (1-4/В-Д; 1-5/Д-Ж; 1-4/Ж-М); и на 2-м этаже в осях: (1-5/В-Ж; 5-8/Б-Ж; 8-13/Д-Ж; 1-4/Ж-М; 1-4/М-П; 4-7/Н-П)
</t>
  </si>
  <si>
    <t xml:space="preserve">Kапитальный ремонт в здании ГУП "МОСГАЗ" по адресу: 16-я Парковая, д.43
</t>
  </si>
  <si>
    <t xml:space="preserve">Монтаж систем водоснабжения и водоотведения здания ГУП "МОСГАЗ" по адресу: Головинское ш., д.10г
</t>
  </si>
  <si>
    <t xml:space="preserve">Капитальный ремонт фасада с заменой оконных блоков и витражного остекления здания ГУП "МОСГАЗ" по адресу: Головинское ш., д.10Г
</t>
  </si>
  <si>
    <t xml:space="preserve">Монтаж системы вентиляции и кондиционирования на 3,4,5 этажах в здании ГУП "МОСГАЗ" по адресу Мрузовский пер., д.11, стр.1
</t>
  </si>
  <si>
    <t xml:space="preserve">Переустройство контактной сети троллейбуса на объекте: Реконструкция газопровода по адресу: пр-т Вернадского (74 к) 
Заказ 10.081
</t>
  </si>
  <si>
    <t xml:space="preserve"> Разработка проектно-сметной документации по газоснабжению котельной по адресу: ул.Угрешская, д.2
</t>
  </si>
  <si>
    <t xml:space="preserve">Разработка, согласование и утверждение проектной документации, необходимой для выполнения работ по прокладке кабельных линий для обеспечения электроснабжения автоматизированных систем дистанционного управления запорными устройствами (АСДУЗУ), а также газорегуляторных пунктов 
</t>
  </si>
  <si>
    <t xml:space="preserve">Капитальный ремонт кровли филиала УАВР на объекте ГУП "МОСГАЗ" по адресу: ул. Шверника, д.1, к.3, стр.1
</t>
  </si>
  <si>
    <t xml:space="preserve">Реконструкция инженерных сетей в здании ГУП "МОСГАЗ" по адресу: Головинское ш., д.10А
</t>
  </si>
  <si>
    <t xml:space="preserve">Разработка "Технологического регламента процесса обращения с отходами строительства и сноса по объектам реконструкции газопроводов"
</t>
  </si>
  <si>
    <t xml:space="preserve">Проведение предрейсовых и послерейсовых медицинских осмотров водителей транспортных средств
</t>
  </si>
  <si>
    <t xml:space="preserve">Разработка раздела проектной документации "Перечень мероприятий по охране окружающей среды" по объектам технического перевооружения ГРП
12.008 ГРП №М-24 "Вязовский"
12.015 ГРП №89 "Косино-котельная"
12.007 ГРП №367 "Волоколамский 102"
12.011 ГРП №40 "Врачебный"
12.009 ГРП №285 "Светлогорский"
12.010 ГРП №289 "Лациса"
12.016 ГРП №300 "Шушенский"
12.012 ГРП №287 "Сосновая аллея"
12.014 ГРП №314 "Новощукинский"
12.013 ГРП №259 "Мосвокстрой"
</t>
  </si>
  <si>
    <t xml:space="preserve">Разработка раздела проектной документации "Перечень мероприятий по обеспечению пожарной безопасности" по объектам технического перевооружения ГРП
12.008 ГРП №М-24 "Вязовский"
12.015 ГРП №89 "Косино-котельная"
12.007 ГРП №367 "Волоколамский 102"
12.011 ГРП №40 "Врачебный"
12.009 ГРП №285 "Светлогорский"
12.010 ГРП №289 "Лациса"
12.016 ГРП №300 "Шушенский"
12.012 ГРП №287 "Сосновая аллея"
12.014 ГРП №314 "Новощукинский"
12.013 ГРП №259 "Мосвокстрой"
</t>
  </si>
  <si>
    <t xml:space="preserve">Разработка раздела проектной документации "Мероприятия по обеспечению пожарной безопасности" с определением расчетной величины пожарного риска офисной части здания ГУП "МОСГАЗ" (подвал, 1,3,4,5,7,8,10 этажей) по адресу: Мрузовский пер.,д.11, стр.1
</t>
  </si>
  <si>
    <t xml:space="preserve">Проведение инженерно-геодезических изысканий (обследований) грунтов по объектам технического перевооружения ГРП (10 адресов) 
</t>
  </si>
  <si>
    <t xml:space="preserve">Сопутствующие работы при реконструкции газопровода по адресу: ул. Яснополянская 
Заказ 10.073
</t>
  </si>
  <si>
    <t xml:space="preserve">Разработка проектной документации по реконструкции системы электроснабжения пневмоэлектрогенераторных агрегатов, установленных на ГРС "Южная" по адресу: ул.Промышленная, д.10а
</t>
  </si>
  <si>
    <t xml:space="preserve">Замена оконных блоков на 4,5 этажах в здании ГУП "МОСГАЗ" по адресу: Мрузовский пер., д.11,стр.1
</t>
  </si>
  <si>
    <t xml:space="preserve"> Реконструкция ГРП № ЮГС "Южная ГС" по адресу: ул Промышленная, д.10А, 2-й Пусковой комплекс. Инженерный центр
Заказ 5243
</t>
  </si>
  <si>
    <t xml:space="preserve">Электроснабжение и электроосвещение помещений 3,4,5 этажей офисного здания ГУП "МОСГАЗ" по адресу: Мрузовский пер., д.11, стр.1
</t>
  </si>
  <si>
    <t xml:space="preserve">Реконструкция ГРП №ЮГС "Южная ГС" по адресу: ул.Промышленная, д.10А Инженерные сети
Заказ 5243
</t>
  </si>
  <si>
    <t xml:space="preserve">Оснащение (поставка оборудования, монтаж и пусконаладка) территориально распределенных объектов ГУП "МОСГАЗ" комплексом технических средств безопасности (КТСБ) на 23 объекта
</t>
  </si>
  <si>
    <t xml:space="preserve">Работы по сносу зданий ГРП и устройству фундаментов ГРПБ и ГРПШ по 20 адресам: 
Заказ 1664;Заказ 1666;Заказ 5248; Заказ 12.008; Заказ 12.009; Заказ 12.010; Заказ 12.011; Заказ 5248; Заказ 12.007; Заказ 1667; Заказ 5240; Заказ 5241; Заказ 5235-СМ; Заказ 12.014; Заказ 12.016; Заказ 1668; Заказ 12.013; Заказ 12.015; Заказ 5257;Заказ 12.012
</t>
  </si>
  <si>
    <t xml:space="preserve">Устройство автоматизированной системы дистанционного управления запорными устройствами с электромеханическим приводом (АСДУЗУ)
</t>
  </si>
  <si>
    <t xml:space="preserve">Kапитальный ремонт монолитного железобетонного забора на территории ГУП "Мосгаз" по адресу: Головинское ш., 10А
</t>
  </si>
  <si>
    <t xml:space="preserve">Прокладка кабельных линий электропередачи для электроснабжения автоматизированной системы дистанционного управления запорными устройствами (12 адресов)
</t>
  </si>
  <si>
    <t xml:space="preserve">Монтаж структуированной кабельной системы по адресу: Мрузовский пер., д.11, стр.1 (4 этаж)
</t>
  </si>
  <si>
    <t xml:space="preserve">Комплексное благоустройство территории на объекте ГУП "МОСГАЗ" по адресу: ул. Любачевского, вл.118
</t>
  </si>
  <si>
    <t xml:space="preserve">Прокладка стального футряра Ду=219 мм методом горизонтально-направленного бурения и протяжка полиэтиленовой трубы в футляр вдоль ул. Люсиновская, в р-не д.36, стр.1 на объекте: "Вынос газопровода из зоны застройки квартала 1296, мк-района "Замоскворечье"
</t>
  </si>
  <si>
    <t xml:space="preserve">Монтаж офисных перегородок алюминиевых с остеклением 4-5 этажей и в помещении УАВР (каб.216) здания ГУП "МОСГАЗ" по адресу: Мрузовский пер., д.11, стр.1
</t>
  </si>
  <si>
    <t xml:space="preserve">Выполнение работ по устройству закрытых переходов при реконструкции газопровода по адресу: ул. Наметкина
Заказ 10.082
</t>
  </si>
  <si>
    <t xml:space="preserve">Реконструкция  газопровода по адресу: ул. Яснополянская 
Заказ 10.073
</t>
  </si>
  <si>
    <t xml:space="preserve">Замена оконных блоков на 6,7,8 этажах в здании ГУП "МОСГАЗ" по адресу: Мрузовский пер., д.11, стр.1
</t>
  </si>
  <si>
    <t xml:space="preserve">Капитальный ремонт зданий 8-и ГРП ГУП "МОСГАЗ" по адресам: ул. Крутинский вал, д.3А; ул. Велозаводская, д.2Г; Севастопольский пр-кт, д.46, к.2, стр.1; ул. Днепропетровская, д.16Г; ул. Подольских Курсантов, д.34Г; Митино, ул. Центральная, д2, стр.1; ул. Илимская, д.8а; ул. Салтыковская, вл.6а, стр.1
</t>
  </si>
  <si>
    <t xml:space="preserve">Капитальный ремонт зданий 10-и ГРП (2-я очередь) ГУП "МОСГАЗ" по адресам: Сколковское ш.,д.38А; ул. Черняховского, д.17, стр.7; 3-й Силикатный пр-д, д.10, к.2, стр.1; ул. Саляма Адилия, д.2, к.2, стр.1; ул. Лодочная, д.37, к.3, стр.1; Парусный пр-д, д.8 стр.1; п.Внуково, ул. Центральная, д.25, стр.1; 8-я Парковая, вл.13, стр.3; 9-я Парковая, вл.48, стр.3; Куркино, мкр.№1 АБВ
</t>
  </si>
  <si>
    <t xml:space="preserve">Разработка раздела проектной документации "Инженерно-технические мероприятия гражданской обороны. Мероприятия по предупреждению чрезвычайных ситуаций" по объектам технического перевооружения ГРП
12.008 ГРП №М-24 "Вязовский"
12.015 ГРП №89 "Косино-котельная"
12.007 ГРП №367 "Волоколамский 102"
12.011 ГРП №40 "Врачебный"
12.009 ГРП №285 "Светлогорский"
12.010 ГРП №289 "Лациса"
12.016 ГРП №300 "Шушенский"
12.012 ГРП №287 "Сосновая аллея"
12.014 ГРП №314 "Новощукинский"
12.013 ГРП №259 "Мосвокстрой"
</t>
  </si>
  <si>
    <t>конкурентные процедуры в соответствии с действующим законодательством</t>
  </si>
  <si>
    <t>согласно проекту, сметам</t>
  </si>
  <si>
    <t>согласно смете</t>
  </si>
  <si>
    <t xml:space="preserve">системны блок - 10 шт.; модем C-motech CNU-680 Pro - 50 шт.; Интернет-центр Yota - 50 шт.; модем Huawer b260 - 50 шт.; межсетевой экран ASA 5505 - 175 шт.; межсетевой экран Giseo ASA5508 K8 - 25 шт.; устройство автоматического управления питанием - 100 шт.; блок сизовых розеток 19 - 20 шт.; источник бесперебойного питания - 50 шт.; навигатор ГЛОНАСС - 5 шт.; радиостанция - 7 шт.; ноутбук - 5 шт.; переходник - 100 шт.; антенна -281 шт. </t>
  </si>
  <si>
    <t>смеси асфальтобетонные дорожные горячие, песчаные, тип Д - 3954.27 т.;                            смеси асфальтобетонные дорожные горячие, мелкозернистые, тип А, марка 1 - 1100 т.</t>
  </si>
  <si>
    <t xml:space="preserve">12 шт. </t>
  </si>
  <si>
    <t>60 шт.</t>
  </si>
  <si>
    <t xml:space="preserve">49 шт. </t>
  </si>
  <si>
    <t>280 шт.</t>
  </si>
  <si>
    <t>1 компл.</t>
  </si>
  <si>
    <t>564 шт.</t>
  </si>
  <si>
    <t>1064 т.</t>
  </si>
  <si>
    <t>согласно перечню адресов объектов заказчика и объемов оказания услуг по каждому объекту</t>
  </si>
  <si>
    <t>71 шт.</t>
  </si>
  <si>
    <t>7 шт.</t>
  </si>
  <si>
    <t>4 шт.</t>
  </si>
  <si>
    <t xml:space="preserve">4 шт. </t>
  </si>
  <si>
    <t>2220.58 куб.м.</t>
  </si>
  <si>
    <t>5 шт.</t>
  </si>
  <si>
    <t>согласно договору и протоколу согласования цен на медицинские услуги</t>
  </si>
  <si>
    <t>2399 куб.м.</t>
  </si>
  <si>
    <t xml:space="preserve">согласно заявке  </t>
  </si>
  <si>
    <t>4</t>
  </si>
  <si>
    <t>Газораспределительная сеть города Москвы</t>
  </si>
  <si>
    <t>Распределительная сеть Зеленоградского административного округа Москвы</t>
  </si>
  <si>
    <t>Поселок Толстопальцево  Западного административного округа Москвы</t>
  </si>
  <si>
    <t>Молжаниновский район  Северного административного округа Москвы</t>
  </si>
  <si>
    <t>1. Выход из  КРП-17                                        2. Кольцевой газопровод Москвы</t>
  </si>
  <si>
    <t>ГРС "Андреевка";             ГРС -3 "Зеленоград";                  ГРС "Чашниково" (Крюково)</t>
  </si>
  <si>
    <t>Точка разграничения балансовой ответственности подводящего газопровода высокого давления с ГУП МО "Мособлгаз"</t>
  </si>
  <si>
    <t xml:space="preserve">Граница разграничения балансовой ответственности с Потребителями газа                                                                                                                                                      </t>
  </si>
  <si>
    <t>203 компл.</t>
  </si>
  <si>
    <t>485.5 куб.м.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</si>
  <si>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газораспределительной сети</t>
  </si>
  <si>
    <t>Месяц заключе-ния договора</t>
  </si>
  <si>
    <t>Объемы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газораспределительной сети</t>
  </si>
  <si>
    <t>Наименование газораспределительной сети</t>
  </si>
  <si>
    <t>Стоимость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сети, тыс. руб.</t>
  </si>
  <si>
    <t>12580 шт.</t>
  </si>
  <si>
    <t xml:space="preserve">согласно спецификации </t>
  </si>
  <si>
    <t xml:space="preserve">Реконструкция электрозащиты газопроводов от коррозии (ЭЗУ-11 шт.)
</t>
  </si>
  <si>
    <t xml:space="preserve">Средства вычислительной техники, сетевое оборудование
</t>
  </si>
  <si>
    <t xml:space="preserve">Капитальный ремонт помещений подвала в здании ГУП "МОСГАЗ" по адресу: Мрузовский пер. д.11, стр.1
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</si>
</sst>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[$-FC19]d\ mmmm\ yyyy\ &quot;г.&quot;"/>
  </numFmts>
  <fonts count="46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14" fontId="4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indent="3"/>
    </xf>
    <xf numFmtId="49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14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9" fontId="8" fillId="0" borderId="0" xfId="56" applyFont="1" applyAlignment="1">
      <alignment horizontal="right"/>
    </xf>
    <xf numFmtId="0" fontId="9" fillId="0" borderId="0" xfId="0" applyFont="1" applyAlignment="1">
      <alignment horizontal="right"/>
    </xf>
    <xf numFmtId="49" fontId="7" fillId="33" borderId="11" xfId="0" applyNumberFormat="1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4" fontId="10" fillId="0" borderId="0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0" fillId="0" borderId="0" xfId="0" applyAlignment="1">
      <alignment horizontal="left" vertical="top"/>
    </xf>
    <xf numFmtId="0" fontId="10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4"/>
  <sheetViews>
    <sheetView tabSelected="1" view="pageBreakPreview" zoomScale="85" zoomScaleNormal="75" zoomScaleSheetLayoutView="85" zoomScalePageLayoutView="75" workbookViewId="0" topLeftCell="A1">
      <selection activeCell="A1" sqref="A1"/>
    </sheetView>
  </sheetViews>
  <sheetFormatPr defaultColWidth="9.00390625" defaultRowHeight="12.75"/>
  <cols>
    <col min="1" max="1" width="4.75390625" style="1" customWidth="1"/>
    <col min="2" max="2" width="17.125" style="1" customWidth="1"/>
    <col min="3" max="3" width="15.625" style="1" customWidth="1"/>
    <col min="4" max="4" width="12.375" style="1" customWidth="1"/>
    <col min="5" max="5" width="32.125" style="1" customWidth="1"/>
    <col min="6" max="6" width="16.875" style="1" customWidth="1"/>
    <col min="7" max="7" width="20.125" style="1" customWidth="1"/>
    <col min="8" max="8" width="23.625" style="1" customWidth="1"/>
    <col min="9" max="9" width="8.125" style="1" customWidth="1"/>
    <col min="10" max="16384" width="9.125" style="1" customWidth="1"/>
  </cols>
  <sheetData>
    <row r="1" spans="6:9" ht="15.75">
      <c r="F1" s="11"/>
      <c r="G1" s="41" t="s">
        <v>38</v>
      </c>
      <c r="H1" s="42"/>
      <c r="I1" s="42"/>
    </row>
    <row r="2" spans="6:9" ht="15.75">
      <c r="F2" s="11"/>
      <c r="G2" s="43" t="s">
        <v>39</v>
      </c>
      <c r="H2" s="42"/>
      <c r="I2" s="42"/>
    </row>
    <row r="3" spans="7:9" ht="15">
      <c r="G3" s="41" t="s">
        <v>40</v>
      </c>
      <c r="H3" s="44"/>
      <c r="I3" s="44"/>
    </row>
    <row r="4" s="2" customFormat="1" ht="15.75"/>
    <row r="5" s="2" customFormat="1" ht="15.75"/>
    <row r="6" spans="1:8" ht="16.5">
      <c r="A6" s="48" t="s">
        <v>1</v>
      </c>
      <c r="B6" s="48"/>
      <c r="C6" s="48"/>
      <c r="D6" s="48"/>
      <c r="E6" s="48"/>
      <c r="F6" s="48"/>
      <c r="G6" s="48"/>
      <c r="H6" s="48"/>
    </row>
    <row r="7" spans="1:8" ht="16.5">
      <c r="A7" s="48" t="s">
        <v>2</v>
      </c>
      <c r="B7" s="48"/>
      <c r="C7" s="48"/>
      <c r="D7" s="48"/>
      <c r="E7" s="48"/>
      <c r="F7" s="48"/>
      <c r="G7" s="48"/>
      <c r="H7" s="48"/>
    </row>
    <row r="8" spans="1:8" ht="16.5">
      <c r="A8" s="48" t="s">
        <v>41</v>
      </c>
      <c r="B8" s="48"/>
      <c r="C8" s="48"/>
      <c r="D8" s="48"/>
      <c r="E8" s="48"/>
      <c r="F8" s="48"/>
      <c r="G8" s="48"/>
      <c r="H8" s="48"/>
    </row>
    <row r="9" s="2" customFormat="1" ht="15.75">
      <c r="H9" s="13"/>
    </row>
    <row r="10" spans="1:9" s="4" customFormat="1" ht="101.25" customHeight="1">
      <c r="A10" s="3" t="s">
        <v>0</v>
      </c>
      <c r="B10" s="3" t="s">
        <v>123</v>
      </c>
      <c r="C10" s="3" t="s">
        <v>3</v>
      </c>
      <c r="D10" s="3" t="s">
        <v>4</v>
      </c>
      <c r="E10" s="3" t="s">
        <v>5</v>
      </c>
      <c r="F10" s="3" t="s">
        <v>122</v>
      </c>
      <c r="G10" s="3" t="s">
        <v>124</v>
      </c>
      <c r="H10" s="3" t="s">
        <v>120</v>
      </c>
      <c r="I10" s="3" t="s">
        <v>121</v>
      </c>
    </row>
    <row r="11" spans="1:9" s="6" customFormat="1" ht="69" customHeight="1">
      <c r="A11" s="5">
        <v>1</v>
      </c>
      <c r="B11" s="30" t="s">
        <v>110</v>
      </c>
      <c r="C11" s="30" t="s">
        <v>114</v>
      </c>
      <c r="D11" s="31" t="s">
        <v>117</v>
      </c>
      <c r="E11" s="3" t="s">
        <v>42</v>
      </c>
      <c r="F11" s="3" t="s">
        <v>88</v>
      </c>
      <c r="G11" s="20">
        <f>15897348.66/1000</f>
        <v>15897.34866</v>
      </c>
      <c r="H11" s="3" t="s">
        <v>87</v>
      </c>
      <c r="I11" s="12" t="s">
        <v>30</v>
      </c>
    </row>
    <row r="12" spans="1:9" s="6" customFormat="1" ht="48" customHeight="1">
      <c r="A12" s="5">
        <v>2</v>
      </c>
      <c r="B12" s="30" t="s">
        <v>111</v>
      </c>
      <c r="C12" s="30" t="s">
        <v>115</v>
      </c>
      <c r="D12" s="32"/>
      <c r="E12" s="3" t="s">
        <v>43</v>
      </c>
      <c r="F12" s="3" t="s">
        <v>88</v>
      </c>
      <c r="G12" s="20">
        <f>4416006.29/1000</f>
        <v>4416.00629</v>
      </c>
      <c r="H12" s="3" t="s">
        <v>87</v>
      </c>
      <c r="I12" s="12" t="s">
        <v>30</v>
      </c>
    </row>
    <row r="13" spans="1:9" s="6" customFormat="1" ht="78.75" customHeight="1">
      <c r="A13" s="5">
        <v>3</v>
      </c>
      <c r="B13" s="30" t="s">
        <v>112</v>
      </c>
      <c r="C13" s="30" t="s">
        <v>116</v>
      </c>
      <c r="D13" s="32"/>
      <c r="E13" s="3" t="s">
        <v>44</v>
      </c>
      <c r="F13" s="3" t="s">
        <v>89</v>
      </c>
      <c r="G13" s="20">
        <f>4265511.97/1000</f>
        <v>4265.51197</v>
      </c>
      <c r="H13" s="3" t="s">
        <v>87</v>
      </c>
      <c r="I13" s="12" t="s">
        <v>29</v>
      </c>
    </row>
    <row r="14" spans="1:9" s="6" customFormat="1" ht="78" customHeight="1">
      <c r="A14" s="29" t="s">
        <v>109</v>
      </c>
      <c r="B14" s="30" t="s">
        <v>113</v>
      </c>
      <c r="C14" s="30" t="s">
        <v>116</v>
      </c>
      <c r="D14" s="33"/>
      <c r="E14" s="3" t="s">
        <v>45</v>
      </c>
      <c r="F14" s="3" t="s">
        <v>88</v>
      </c>
      <c r="G14" s="20">
        <f>14478339.37/1000</f>
        <v>14478.33937</v>
      </c>
      <c r="H14" s="3" t="s">
        <v>87</v>
      </c>
      <c r="I14" s="12" t="s">
        <v>31</v>
      </c>
    </row>
    <row r="15" spans="1:9" s="6" customFormat="1" ht="36" customHeight="1">
      <c r="A15" s="38"/>
      <c r="B15" s="39"/>
      <c r="C15" s="37"/>
      <c r="D15" s="37"/>
      <c r="E15" s="3" t="s">
        <v>127</v>
      </c>
      <c r="F15" s="3" t="s">
        <v>88</v>
      </c>
      <c r="G15" s="20">
        <f>16913810.63/1000</f>
        <v>16913.81063</v>
      </c>
      <c r="H15" s="3" t="s">
        <v>87</v>
      </c>
      <c r="I15" s="12" t="s">
        <v>29</v>
      </c>
    </row>
    <row r="16" spans="1:9" s="6" customFormat="1" ht="253.5" customHeight="1">
      <c r="A16" s="38"/>
      <c r="B16" s="39"/>
      <c r="C16" s="37"/>
      <c r="D16" s="37"/>
      <c r="E16" s="3" t="s">
        <v>128</v>
      </c>
      <c r="F16" s="3" t="s">
        <v>90</v>
      </c>
      <c r="G16" s="20">
        <f>9974123.08/1000</f>
        <v>9974.12308</v>
      </c>
      <c r="H16" s="3" t="s">
        <v>87</v>
      </c>
      <c r="I16" s="12" t="s">
        <v>30</v>
      </c>
    </row>
    <row r="17" spans="1:9" s="6" customFormat="1" ht="45.75" customHeight="1">
      <c r="A17" s="38"/>
      <c r="B17" s="39"/>
      <c r="C17" s="37"/>
      <c r="D17" s="37"/>
      <c r="E17" s="3" t="s">
        <v>46</v>
      </c>
      <c r="F17" s="3" t="s">
        <v>89</v>
      </c>
      <c r="G17" s="20">
        <f>30859897/1000</f>
        <v>30859.897</v>
      </c>
      <c r="H17" s="3" t="s">
        <v>87</v>
      </c>
      <c r="I17" s="12" t="s">
        <v>29</v>
      </c>
    </row>
    <row r="18" spans="1:9" s="6" customFormat="1" ht="34.5" customHeight="1">
      <c r="A18" s="38"/>
      <c r="B18" s="39"/>
      <c r="C18" s="37"/>
      <c r="D18" s="37"/>
      <c r="E18" s="3" t="s">
        <v>47</v>
      </c>
      <c r="F18" s="3" t="s">
        <v>89</v>
      </c>
      <c r="G18" s="20">
        <f>3757238.85/1000</f>
        <v>3757.23885</v>
      </c>
      <c r="H18" s="3" t="s">
        <v>87</v>
      </c>
      <c r="I18" s="12" t="s">
        <v>29</v>
      </c>
    </row>
    <row r="19" spans="1:9" s="6" customFormat="1" ht="99" customHeight="1">
      <c r="A19" s="38"/>
      <c r="B19" s="39"/>
      <c r="C19" s="37"/>
      <c r="D19" s="37"/>
      <c r="E19" s="3" t="s">
        <v>48</v>
      </c>
      <c r="F19" s="3" t="s">
        <v>89</v>
      </c>
      <c r="G19" s="20">
        <f>12914183.39/1000</f>
        <v>12914.18339</v>
      </c>
      <c r="H19" s="3" t="s">
        <v>87</v>
      </c>
      <c r="I19" s="12" t="s">
        <v>29</v>
      </c>
    </row>
    <row r="20" spans="1:9" s="6" customFormat="1" ht="35.25" customHeight="1">
      <c r="A20" s="38"/>
      <c r="B20" s="39"/>
      <c r="C20" s="37"/>
      <c r="D20" s="37"/>
      <c r="E20" s="3" t="s">
        <v>129</v>
      </c>
      <c r="F20" s="3" t="s">
        <v>89</v>
      </c>
      <c r="G20" s="20">
        <f>43542584.44/1000</f>
        <v>43542.58444</v>
      </c>
      <c r="H20" s="3" t="s">
        <v>87</v>
      </c>
      <c r="I20" s="12" t="s">
        <v>30</v>
      </c>
    </row>
    <row r="21" spans="1:9" s="6" customFormat="1" ht="35.25" customHeight="1">
      <c r="A21" s="9"/>
      <c r="B21" s="9"/>
      <c r="C21" s="9"/>
      <c r="D21" s="9"/>
      <c r="E21" s="3" t="s">
        <v>49</v>
      </c>
      <c r="F21" s="3" t="s">
        <v>89</v>
      </c>
      <c r="G21" s="20">
        <f>39966517.32/1000</f>
        <v>39966.51732</v>
      </c>
      <c r="H21" s="3" t="s">
        <v>87</v>
      </c>
      <c r="I21" s="12" t="s">
        <v>30</v>
      </c>
    </row>
    <row r="22" spans="1:9" s="6" customFormat="1" ht="82.5" customHeight="1">
      <c r="A22" s="38"/>
      <c r="B22" s="38"/>
      <c r="C22" s="38"/>
      <c r="D22" s="38"/>
      <c r="E22" s="3" t="s">
        <v>50</v>
      </c>
      <c r="F22" s="3" t="s">
        <v>89</v>
      </c>
      <c r="G22" s="20">
        <f>5416779.68/1000</f>
        <v>5416.77968</v>
      </c>
      <c r="H22" s="3" t="s">
        <v>87</v>
      </c>
      <c r="I22" s="12" t="s">
        <v>29</v>
      </c>
    </row>
    <row r="23" spans="1:9" s="6" customFormat="1" ht="35.25" customHeight="1">
      <c r="A23" s="38"/>
      <c r="B23" s="38"/>
      <c r="C23" s="38"/>
      <c r="D23" s="38"/>
      <c r="E23" s="3" t="s">
        <v>51</v>
      </c>
      <c r="F23" s="3" t="s">
        <v>89</v>
      </c>
      <c r="G23" s="20">
        <f>4782404.66/1000</f>
        <v>4782.40466</v>
      </c>
      <c r="H23" s="3" t="s">
        <v>87</v>
      </c>
      <c r="I23" s="12" t="s">
        <v>29</v>
      </c>
    </row>
    <row r="24" spans="1:9" s="6" customFormat="1" ht="35.25" customHeight="1">
      <c r="A24" s="38"/>
      <c r="B24" s="38"/>
      <c r="C24" s="38"/>
      <c r="D24" s="38"/>
      <c r="E24" s="3" t="s">
        <v>52</v>
      </c>
      <c r="F24" s="3" t="s">
        <v>89</v>
      </c>
      <c r="G24" s="20">
        <f>4846440.26/1000</f>
        <v>4846.440259999999</v>
      </c>
      <c r="H24" s="3" t="s">
        <v>87</v>
      </c>
      <c r="I24" s="12" t="s">
        <v>29</v>
      </c>
    </row>
    <row r="25" spans="1:9" s="6" customFormat="1" ht="45" customHeight="1">
      <c r="A25" s="38"/>
      <c r="B25" s="38"/>
      <c r="C25" s="38"/>
      <c r="D25" s="38"/>
      <c r="E25" s="3" t="s">
        <v>53</v>
      </c>
      <c r="F25" s="3" t="s">
        <v>89</v>
      </c>
      <c r="G25" s="20">
        <f>58884583.52/1000</f>
        <v>58884.58352</v>
      </c>
      <c r="H25" s="3" t="s">
        <v>87</v>
      </c>
      <c r="I25" s="12" t="s">
        <v>30</v>
      </c>
    </row>
    <row r="26" spans="1:9" s="6" customFormat="1" ht="45" customHeight="1">
      <c r="A26" s="38"/>
      <c r="B26" s="38"/>
      <c r="C26" s="38"/>
      <c r="D26" s="38"/>
      <c r="E26" s="3" t="s">
        <v>54</v>
      </c>
      <c r="F26" s="3" t="s">
        <v>89</v>
      </c>
      <c r="G26" s="20">
        <f>20720693.75/1000</f>
        <v>20720.69375</v>
      </c>
      <c r="H26" s="3" t="s">
        <v>87</v>
      </c>
      <c r="I26" s="12" t="s">
        <v>29</v>
      </c>
    </row>
    <row r="27" spans="1:9" s="6" customFormat="1" ht="171" customHeight="1">
      <c r="A27" s="38"/>
      <c r="B27" s="38"/>
      <c r="C27" s="38"/>
      <c r="D27" s="38"/>
      <c r="E27" s="3" t="s">
        <v>86</v>
      </c>
      <c r="F27" s="3" t="s">
        <v>89</v>
      </c>
      <c r="G27" s="20">
        <f>1374294.6/1000</f>
        <v>1374.2946000000002</v>
      </c>
      <c r="H27" s="3" t="s">
        <v>87</v>
      </c>
      <c r="I27" s="12" t="s">
        <v>31</v>
      </c>
    </row>
    <row r="28" spans="1:9" s="6" customFormat="1" ht="109.5" customHeight="1">
      <c r="A28" s="36"/>
      <c r="B28" s="35"/>
      <c r="C28" s="34"/>
      <c r="D28" s="9"/>
      <c r="E28" s="3" t="s">
        <v>6</v>
      </c>
      <c r="F28" s="3" t="s">
        <v>91</v>
      </c>
      <c r="G28" s="20">
        <f>14197444.43/1000</f>
        <v>14197.44443</v>
      </c>
      <c r="H28" s="3" t="s">
        <v>87</v>
      </c>
      <c r="I28" s="12" t="s">
        <v>30</v>
      </c>
    </row>
    <row r="29" spans="1:9" s="6" customFormat="1" ht="34.5" customHeight="1">
      <c r="A29" s="7"/>
      <c r="B29" s="8"/>
      <c r="C29" s="9"/>
      <c r="D29" s="9"/>
      <c r="E29" s="3" t="s">
        <v>7</v>
      </c>
      <c r="F29" s="3" t="s">
        <v>92</v>
      </c>
      <c r="G29" s="20">
        <f>28774744.04/1000</f>
        <v>28774.744039999998</v>
      </c>
      <c r="H29" s="3" t="s">
        <v>87</v>
      </c>
      <c r="I29" s="12" t="s">
        <v>30</v>
      </c>
    </row>
    <row r="30" spans="1:9" s="6" customFormat="1" ht="63" customHeight="1">
      <c r="A30" s="7"/>
      <c r="B30" s="8"/>
      <c r="C30" s="9"/>
      <c r="D30" s="9"/>
      <c r="E30" s="3" t="s">
        <v>7</v>
      </c>
      <c r="F30" s="3" t="s">
        <v>93</v>
      </c>
      <c r="G30" s="20">
        <f>23472503.48/1000</f>
        <v>23472.50348</v>
      </c>
      <c r="H30" s="3" t="s">
        <v>87</v>
      </c>
      <c r="I30" s="12" t="s">
        <v>30</v>
      </c>
    </row>
    <row r="31" spans="1:9" s="6" customFormat="1" ht="102" customHeight="1">
      <c r="A31" s="7"/>
      <c r="B31" s="8"/>
      <c r="C31" s="9"/>
      <c r="D31" s="9"/>
      <c r="E31" s="3" t="s">
        <v>85</v>
      </c>
      <c r="F31" s="3" t="s">
        <v>89</v>
      </c>
      <c r="G31" s="20">
        <f>17078675.1/1000</f>
        <v>17078.6751</v>
      </c>
      <c r="H31" s="3" t="s">
        <v>87</v>
      </c>
      <c r="I31" s="12" t="s">
        <v>30</v>
      </c>
    </row>
    <row r="32" spans="1:9" s="6" customFormat="1" ht="92.25" customHeight="1">
      <c r="A32" s="7"/>
      <c r="B32" s="8"/>
      <c r="C32" s="9"/>
      <c r="D32" s="9"/>
      <c r="E32" s="3" t="s">
        <v>84</v>
      </c>
      <c r="F32" s="3" t="s">
        <v>89</v>
      </c>
      <c r="G32" s="20">
        <f>11350020.89/1000</f>
        <v>11350.02089</v>
      </c>
      <c r="H32" s="3" t="s">
        <v>87</v>
      </c>
      <c r="I32" s="12" t="s">
        <v>30</v>
      </c>
    </row>
    <row r="33" spans="1:9" s="6" customFormat="1" ht="36" customHeight="1">
      <c r="A33" s="7"/>
      <c r="B33" s="8"/>
      <c r="C33" s="9"/>
      <c r="D33" s="9"/>
      <c r="E33" s="3" t="s">
        <v>83</v>
      </c>
      <c r="F33" s="3" t="s">
        <v>89</v>
      </c>
      <c r="G33" s="20">
        <f>6030941.46/1000</f>
        <v>6030.94146</v>
      </c>
      <c r="H33" s="3" t="s">
        <v>87</v>
      </c>
      <c r="I33" s="12" t="s">
        <v>29</v>
      </c>
    </row>
    <row r="34" spans="1:9" s="6" customFormat="1" ht="34.5" customHeight="1">
      <c r="A34" s="7"/>
      <c r="B34" s="8"/>
      <c r="C34" s="9"/>
      <c r="D34" s="9"/>
      <c r="E34" s="3" t="s">
        <v>82</v>
      </c>
      <c r="F34" s="3" t="s">
        <v>88</v>
      </c>
      <c r="G34" s="20">
        <f>27131253.5/1000</f>
        <v>27131.2535</v>
      </c>
      <c r="H34" s="3" t="s">
        <v>87</v>
      </c>
      <c r="I34" s="12" t="s">
        <v>29</v>
      </c>
    </row>
    <row r="35" spans="1:9" s="6" customFormat="1" ht="45" customHeight="1">
      <c r="A35" s="7"/>
      <c r="B35" s="8"/>
      <c r="C35" s="9"/>
      <c r="D35" s="9"/>
      <c r="E35" s="3" t="s">
        <v>81</v>
      </c>
      <c r="F35" s="3" t="s">
        <v>88</v>
      </c>
      <c r="G35" s="20">
        <f>4674970.88/1000</f>
        <v>4674.97088</v>
      </c>
      <c r="H35" s="3" t="s">
        <v>87</v>
      </c>
      <c r="I35" s="12" t="s">
        <v>31</v>
      </c>
    </row>
    <row r="36" spans="1:9" s="6" customFormat="1" ht="43.5" customHeight="1">
      <c r="A36" s="7"/>
      <c r="B36" s="8"/>
      <c r="C36" s="9"/>
      <c r="D36" s="9"/>
      <c r="E36" s="3" t="s">
        <v>80</v>
      </c>
      <c r="F36" s="3" t="s">
        <v>89</v>
      </c>
      <c r="G36" s="20">
        <f>4295162.74/1000</f>
        <v>4295.162740000001</v>
      </c>
      <c r="H36" s="3" t="s">
        <v>87</v>
      </c>
      <c r="I36" s="12" t="s">
        <v>29</v>
      </c>
    </row>
    <row r="37" spans="1:9" s="6" customFormat="1" ht="35.25" customHeight="1">
      <c r="A37" s="7"/>
      <c r="B37" s="8"/>
      <c r="C37" s="9"/>
      <c r="D37" s="9"/>
      <c r="E37" s="3" t="s">
        <v>8</v>
      </c>
      <c r="F37" s="3" t="s">
        <v>89</v>
      </c>
      <c r="G37" s="20">
        <f>4350000/1000</f>
        <v>4350</v>
      </c>
      <c r="H37" s="3" t="s">
        <v>87</v>
      </c>
      <c r="I37" s="12" t="s">
        <v>30</v>
      </c>
    </row>
    <row r="38" spans="1:9" s="6" customFormat="1" ht="78" customHeight="1">
      <c r="A38" s="7"/>
      <c r="B38" s="8"/>
      <c r="C38" s="9"/>
      <c r="D38" s="9"/>
      <c r="E38" s="3" t="s">
        <v>79</v>
      </c>
      <c r="F38" s="3" t="s">
        <v>88</v>
      </c>
      <c r="G38" s="20">
        <f>3633683.55/1000</f>
        <v>3633.6835499999997</v>
      </c>
      <c r="H38" s="3" t="s">
        <v>87</v>
      </c>
      <c r="I38" s="12" t="s">
        <v>29</v>
      </c>
    </row>
    <row r="39" spans="1:9" s="6" customFormat="1" ht="36" customHeight="1">
      <c r="A39" s="5"/>
      <c r="B39" s="5"/>
      <c r="C39" s="5"/>
      <c r="D39" s="5"/>
      <c r="E39" s="3" t="s">
        <v>78</v>
      </c>
      <c r="F39" s="3" t="s">
        <v>89</v>
      </c>
      <c r="G39" s="20">
        <f>105463862.84/1000</f>
        <v>105463.86284</v>
      </c>
      <c r="H39" s="3" t="s">
        <v>87</v>
      </c>
      <c r="I39" s="12" t="s">
        <v>30</v>
      </c>
    </row>
    <row r="40" spans="1:9" s="6" customFormat="1" ht="35.25" customHeight="1">
      <c r="A40" s="5"/>
      <c r="B40" s="5"/>
      <c r="C40" s="5"/>
      <c r="D40" s="5"/>
      <c r="E40" s="3" t="s">
        <v>77</v>
      </c>
      <c r="F40" s="3" t="s">
        <v>89</v>
      </c>
      <c r="G40" s="20">
        <f>3602830.67/1000</f>
        <v>3602.83067</v>
      </c>
      <c r="H40" s="3" t="s">
        <v>87</v>
      </c>
      <c r="I40" s="12" t="s">
        <v>29</v>
      </c>
    </row>
    <row r="41" spans="1:9" s="6" customFormat="1" ht="45.75" customHeight="1">
      <c r="A41" s="5"/>
      <c r="B41" s="5"/>
      <c r="C41" s="5"/>
      <c r="D41" s="5"/>
      <c r="E41" s="3" t="s">
        <v>76</v>
      </c>
      <c r="F41" s="3" t="s">
        <v>89</v>
      </c>
      <c r="G41" s="20">
        <f>4093849.09/1000</f>
        <v>4093.8490899999997</v>
      </c>
      <c r="H41" s="3" t="s">
        <v>87</v>
      </c>
      <c r="I41" s="12" t="s">
        <v>29</v>
      </c>
    </row>
    <row r="42" spans="1:9" s="10" customFormat="1" ht="37.5" customHeight="1">
      <c r="A42" s="5"/>
      <c r="B42" s="5"/>
      <c r="C42" s="5"/>
      <c r="D42" s="5"/>
      <c r="E42" s="3" t="s">
        <v>75</v>
      </c>
      <c r="F42" s="3" t="s">
        <v>89</v>
      </c>
      <c r="G42" s="20">
        <f>13719854.7/1000</f>
        <v>13719.8547</v>
      </c>
      <c r="H42" s="3" t="s">
        <v>87</v>
      </c>
      <c r="I42" s="12" t="s">
        <v>29</v>
      </c>
    </row>
    <row r="43" spans="1:9" ht="39" customHeight="1">
      <c r="A43" s="7"/>
      <c r="B43" s="8"/>
      <c r="C43" s="9"/>
      <c r="D43" s="9"/>
      <c r="E43" s="3" t="s">
        <v>9</v>
      </c>
      <c r="F43" s="3" t="s">
        <v>94</v>
      </c>
      <c r="G43" s="20">
        <f>8249135/1000</f>
        <v>8249.135</v>
      </c>
      <c r="H43" s="3" t="s">
        <v>87</v>
      </c>
      <c r="I43" s="12" t="s">
        <v>29</v>
      </c>
    </row>
    <row r="44" spans="1:9" ht="45.75" customHeight="1">
      <c r="A44" s="7"/>
      <c r="B44" s="8"/>
      <c r="C44" s="9"/>
      <c r="D44" s="9"/>
      <c r="E44" s="3" t="s">
        <v>74</v>
      </c>
      <c r="F44" s="3" t="s">
        <v>88</v>
      </c>
      <c r="G44" s="20">
        <f>52449525.63/1000</f>
        <v>52449.525630000004</v>
      </c>
      <c r="H44" s="3" t="s">
        <v>87</v>
      </c>
      <c r="I44" s="12" t="s">
        <v>29</v>
      </c>
    </row>
    <row r="45" spans="1:9" ht="35.25" customHeight="1">
      <c r="A45" s="7"/>
      <c r="B45" s="8"/>
      <c r="C45" s="9"/>
      <c r="D45" s="9"/>
      <c r="E45" s="3" t="s">
        <v>37</v>
      </c>
      <c r="F45" s="3" t="s">
        <v>95</v>
      </c>
      <c r="G45" s="20">
        <f>7458618/1000</f>
        <v>7458.618</v>
      </c>
      <c r="H45" s="3" t="s">
        <v>87</v>
      </c>
      <c r="I45" s="12" t="s">
        <v>30</v>
      </c>
    </row>
    <row r="46" spans="1:9" ht="89.25" customHeight="1">
      <c r="A46" s="7"/>
      <c r="B46" s="8"/>
      <c r="C46" s="9"/>
      <c r="D46" s="9"/>
      <c r="E46" s="3" t="s">
        <v>73</v>
      </c>
      <c r="F46" s="3" t="s">
        <v>88</v>
      </c>
      <c r="G46" s="20">
        <f>13504614.83/1000</f>
        <v>13504.61483</v>
      </c>
      <c r="H46" s="3" t="s">
        <v>87</v>
      </c>
      <c r="I46" s="12" t="s">
        <v>29</v>
      </c>
    </row>
    <row r="47" spans="1:9" ht="58.5" customHeight="1">
      <c r="A47" s="7"/>
      <c r="B47" s="8"/>
      <c r="C47" s="9"/>
      <c r="D47" s="9"/>
      <c r="E47" s="3" t="s">
        <v>72</v>
      </c>
      <c r="F47" s="3" t="s">
        <v>89</v>
      </c>
      <c r="G47" s="20">
        <f>17142961.09/1000</f>
        <v>17142.96109</v>
      </c>
      <c r="H47" s="3" t="s">
        <v>87</v>
      </c>
      <c r="I47" s="12" t="s">
        <v>30</v>
      </c>
    </row>
    <row r="48" spans="1:9" ht="45.75" customHeight="1">
      <c r="A48" s="7"/>
      <c r="B48" s="8"/>
      <c r="C48" s="9"/>
      <c r="D48" s="9"/>
      <c r="E48" s="3" t="s">
        <v>71</v>
      </c>
      <c r="F48" s="3" t="s">
        <v>88</v>
      </c>
      <c r="G48" s="20">
        <f>5479462.64/1000</f>
        <v>5479.46264</v>
      </c>
      <c r="H48" s="3" t="s">
        <v>87</v>
      </c>
      <c r="I48" s="12" t="s">
        <v>30</v>
      </c>
    </row>
    <row r="49" spans="1:9" ht="33.75" customHeight="1">
      <c r="A49" s="7"/>
      <c r="B49" s="8"/>
      <c r="C49" s="9"/>
      <c r="D49" s="9"/>
      <c r="E49" s="3" t="s">
        <v>127</v>
      </c>
      <c r="F49" s="3" t="s">
        <v>88</v>
      </c>
      <c r="G49" s="20">
        <f>18130182.81/1000</f>
        <v>18130.18281</v>
      </c>
      <c r="H49" s="3" t="s">
        <v>87</v>
      </c>
      <c r="I49" s="12" t="s">
        <v>30</v>
      </c>
    </row>
    <row r="50" spans="1:9" ht="45.75" customHeight="1">
      <c r="A50" s="7"/>
      <c r="B50" s="8"/>
      <c r="C50" s="9"/>
      <c r="D50" s="9"/>
      <c r="E50" s="3" t="s">
        <v>70</v>
      </c>
      <c r="F50" s="3" t="s">
        <v>89</v>
      </c>
      <c r="G50" s="20">
        <f>7019673.37/1000</f>
        <v>7019.67337</v>
      </c>
      <c r="H50" s="3" t="s">
        <v>87</v>
      </c>
      <c r="I50" s="12" t="s">
        <v>30</v>
      </c>
    </row>
    <row r="51" spans="1:9" ht="44.25" customHeight="1">
      <c r="A51" s="7"/>
      <c r="B51" s="8"/>
      <c r="C51" s="9"/>
      <c r="D51" s="9"/>
      <c r="E51" s="3" t="s">
        <v>69</v>
      </c>
      <c r="F51" s="3" t="s">
        <v>88</v>
      </c>
      <c r="G51" s="20">
        <f>11689367.76/1000</f>
        <v>11689.36776</v>
      </c>
      <c r="H51" s="3" t="s">
        <v>87</v>
      </c>
      <c r="I51" s="12" t="s">
        <v>29</v>
      </c>
    </row>
    <row r="52" spans="1:9" ht="36" customHeight="1">
      <c r="A52" s="5"/>
      <c r="B52" s="5"/>
      <c r="C52" s="5"/>
      <c r="D52" s="5"/>
      <c r="E52" s="3" t="s">
        <v>68</v>
      </c>
      <c r="F52" s="3" t="s">
        <v>89</v>
      </c>
      <c r="G52" s="20">
        <f>3960825.79/1000</f>
        <v>3960.82579</v>
      </c>
      <c r="H52" s="3" t="s">
        <v>87</v>
      </c>
      <c r="I52" s="12" t="s">
        <v>29</v>
      </c>
    </row>
    <row r="53" spans="1:9" ht="78.75" customHeight="1">
      <c r="A53" s="5"/>
      <c r="B53" s="5"/>
      <c r="C53" s="5"/>
      <c r="D53" s="5"/>
      <c r="E53" s="3" t="s">
        <v>10</v>
      </c>
      <c r="F53" s="3" t="s">
        <v>89</v>
      </c>
      <c r="G53" s="20">
        <f>4924398.93/1000</f>
        <v>4924.398929999999</v>
      </c>
      <c r="H53" s="3" t="s">
        <v>87</v>
      </c>
      <c r="I53" s="12" t="s">
        <v>30</v>
      </c>
    </row>
    <row r="54" spans="1:9" ht="59.25" customHeight="1">
      <c r="A54" s="5"/>
      <c r="B54" s="5"/>
      <c r="C54" s="5"/>
      <c r="D54" s="5"/>
      <c r="E54" s="3" t="s">
        <v>67</v>
      </c>
      <c r="F54" s="3" t="s">
        <v>89</v>
      </c>
      <c r="G54" s="20">
        <f>803427.76/1000</f>
        <v>803.42776</v>
      </c>
      <c r="H54" s="3" t="s">
        <v>87</v>
      </c>
      <c r="I54" s="12" t="s">
        <v>29</v>
      </c>
    </row>
    <row r="55" spans="1:9" ht="34.5" customHeight="1">
      <c r="A55" s="5"/>
      <c r="B55" s="5"/>
      <c r="C55" s="5"/>
      <c r="D55" s="5"/>
      <c r="E55" s="28" t="s">
        <v>11</v>
      </c>
      <c r="F55" s="28" t="s">
        <v>118</v>
      </c>
      <c r="G55" s="20">
        <f>2448818.6/1000</f>
        <v>2448.8186</v>
      </c>
      <c r="H55" s="3" t="s">
        <v>87</v>
      </c>
      <c r="I55" s="12" t="s">
        <v>30</v>
      </c>
    </row>
    <row r="56" spans="1:9" ht="35.25" customHeight="1">
      <c r="A56" s="7"/>
      <c r="B56" s="8"/>
      <c r="C56" s="9"/>
      <c r="D56" s="9"/>
      <c r="E56" s="3" t="s">
        <v>12</v>
      </c>
      <c r="F56" s="3" t="s">
        <v>96</v>
      </c>
      <c r="G56" s="20">
        <f>822000/1000</f>
        <v>822</v>
      </c>
      <c r="H56" s="3" t="s">
        <v>87</v>
      </c>
      <c r="I56" s="12" t="s">
        <v>30</v>
      </c>
    </row>
    <row r="57" spans="1:9" ht="35.25" customHeight="1">
      <c r="A57" s="7"/>
      <c r="B57" s="8"/>
      <c r="C57" s="9"/>
      <c r="D57" s="9"/>
      <c r="E57" s="28" t="s">
        <v>13</v>
      </c>
      <c r="F57" s="28" t="s">
        <v>125</v>
      </c>
      <c r="G57" s="20">
        <f>2820850/1000</f>
        <v>2820.85</v>
      </c>
      <c r="H57" s="3" t="s">
        <v>87</v>
      </c>
      <c r="I57" s="12" t="s">
        <v>29</v>
      </c>
    </row>
    <row r="58" spans="1:9" ht="35.25" customHeight="1">
      <c r="A58" s="7"/>
      <c r="B58" s="8"/>
      <c r="C58" s="9"/>
      <c r="D58" s="9"/>
      <c r="E58" s="3" t="s">
        <v>14</v>
      </c>
      <c r="F58" s="3" t="s">
        <v>97</v>
      </c>
      <c r="G58" s="20">
        <f>2926140/1000</f>
        <v>2926.14</v>
      </c>
      <c r="H58" s="3" t="s">
        <v>87</v>
      </c>
      <c r="I58" s="12" t="s">
        <v>29</v>
      </c>
    </row>
    <row r="59" spans="1:9" ht="34.5" customHeight="1">
      <c r="A59" s="7"/>
      <c r="B59" s="8"/>
      <c r="C59" s="9"/>
      <c r="D59" s="9"/>
      <c r="E59" s="3" t="s">
        <v>66</v>
      </c>
      <c r="F59" s="3" t="s">
        <v>88</v>
      </c>
      <c r="G59" s="20">
        <f>2558411.02/1000</f>
        <v>2558.41102</v>
      </c>
      <c r="H59" s="3" t="s">
        <v>87</v>
      </c>
      <c r="I59" s="12" t="s">
        <v>29</v>
      </c>
    </row>
    <row r="60" spans="1:9" ht="36" customHeight="1">
      <c r="A60" s="7"/>
      <c r="B60" s="8"/>
      <c r="C60" s="9"/>
      <c r="D60" s="9"/>
      <c r="E60" s="3" t="s">
        <v>15</v>
      </c>
      <c r="F60" s="3" t="s">
        <v>89</v>
      </c>
      <c r="G60" s="20">
        <f>1357905.07/1000</f>
        <v>1357.90507</v>
      </c>
      <c r="H60" s="3" t="s">
        <v>87</v>
      </c>
      <c r="I60" s="12" t="s">
        <v>29</v>
      </c>
    </row>
    <row r="61" spans="1:9" ht="45" customHeight="1">
      <c r="A61" s="7"/>
      <c r="B61" s="8"/>
      <c r="C61" s="9"/>
      <c r="D61" s="9"/>
      <c r="E61" s="3" t="s">
        <v>65</v>
      </c>
      <c r="F61" s="3" t="s">
        <v>89</v>
      </c>
      <c r="G61" s="20">
        <f>1130350.66/1000</f>
        <v>1130.3506599999998</v>
      </c>
      <c r="H61" s="3" t="s">
        <v>87</v>
      </c>
      <c r="I61" s="12" t="s">
        <v>29</v>
      </c>
    </row>
    <row r="62" spans="1:9" ht="35.25" customHeight="1">
      <c r="A62" s="7"/>
      <c r="B62" s="8"/>
      <c r="C62" s="9"/>
      <c r="D62" s="9"/>
      <c r="E62" s="28" t="s">
        <v>16</v>
      </c>
      <c r="F62" s="28" t="s">
        <v>119</v>
      </c>
      <c r="G62" s="20">
        <f>2927050/1000</f>
        <v>2927.05</v>
      </c>
      <c r="H62" s="3" t="s">
        <v>87</v>
      </c>
      <c r="I62" s="12" t="s">
        <v>29</v>
      </c>
    </row>
    <row r="63" spans="1:9" ht="36" customHeight="1">
      <c r="A63" s="7"/>
      <c r="B63" s="8"/>
      <c r="C63" s="9"/>
      <c r="D63" s="9"/>
      <c r="E63" s="3" t="s">
        <v>17</v>
      </c>
      <c r="F63" s="3" t="s">
        <v>98</v>
      </c>
      <c r="G63" s="20">
        <f>2574880/1000</f>
        <v>2574.88</v>
      </c>
      <c r="H63" s="3" t="s">
        <v>87</v>
      </c>
      <c r="I63" s="12" t="s">
        <v>29</v>
      </c>
    </row>
    <row r="64" spans="1:9" ht="56.25" customHeight="1">
      <c r="A64" s="7"/>
      <c r="B64" s="8"/>
      <c r="C64" s="9"/>
      <c r="D64" s="9"/>
      <c r="E64" s="3" t="s">
        <v>18</v>
      </c>
      <c r="F64" s="3" t="s">
        <v>89</v>
      </c>
      <c r="G64" s="20">
        <f>1924732.22/1000</f>
        <v>1924.7322199999999</v>
      </c>
      <c r="H64" s="3" t="s">
        <v>87</v>
      </c>
      <c r="I64" s="12" t="s">
        <v>29</v>
      </c>
    </row>
    <row r="65" spans="1:9" ht="34.5" customHeight="1">
      <c r="A65" s="7"/>
      <c r="B65" s="8"/>
      <c r="C65" s="9"/>
      <c r="D65" s="9"/>
      <c r="E65" s="3" t="s">
        <v>19</v>
      </c>
      <c r="F65" s="3" t="s">
        <v>96</v>
      </c>
      <c r="G65" s="20">
        <f>1410000/1000</f>
        <v>1410</v>
      </c>
      <c r="H65" s="3" t="s">
        <v>87</v>
      </c>
      <c r="I65" s="12" t="s">
        <v>29</v>
      </c>
    </row>
    <row r="66" spans="1:9" ht="36" customHeight="1">
      <c r="A66" s="7"/>
      <c r="B66" s="8"/>
      <c r="C66" s="9"/>
      <c r="D66" s="9"/>
      <c r="E66" s="28" t="s">
        <v>20</v>
      </c>
      <c r="F66" s="28" t="s">
        <v>126</v>
      </c>
      <c r="G66" s="20">
        <f>2149373.37/1000</f>
        <v>2149.3733700000003</v>
      </c>
      <c r="H66" s="3" t="s">
        <v>87</v>
      </c>
      <c r="I66" s="12" t="s">
        <v>30</v>
      </c>
    </row>
    <row r="67" spans="1:9" ht="62.25" customHeight="1">
      <c r="A67" s="7"/>
      <c r="B67" s="8"/>
      <c r="C67" s="9"/>
      <c r="D67" s="9"/>
      <c r="E67" s="3" t="s">
        <v>21</v>
      </c>
      <c r="F67" s="3" t="s">
        <v>99</v>
      </c>
      <c r="G67" s="20">
        <f>2375760/1000</f>
        <v>2375.76</v>
      </c>
      <c r="H67" s="3" t="s">
        <v>87</v>
      </c>
      <c r="I67" s="12" t="s">
        <v>31</v>
      </c>
    </row>
    <row r="68" spans="1:9" ht="69" customHeight="1">
      <c r="A68" s="7"/>
      <c r="B68" s="8"/>
      <c r="C68" s="9"/>
      <c r="D68" s="9"/>
      <c r="E68" s="3" t="s">
        <v>64</v>
      </c>
      <c r="F68" s="3" t="s">
        <v>89</v>
      </c>
      <c r="G68" s="20">
        <f>877000/1000</f>
        <v>877</v>
      </c>
      <c r="H68" s="3" t="s">
        <v>87</v>
      </c>
      <c r="I68" s="12" t="s">
        <v>29</v>
      </c>
    </row>
    <row r="69" spans="1:9" ht="33" customHeight="1">
      <c r="A69" s="7"/>
      <c r="B69" s="8"/>
      <c r="C69" s="9"/>
      <c r="D69" s="9"/>
      <c r="E69" s="3" t="s">
        <v>22</v>
      </c>
      <c r="F69" s="3" t="s">
        <v>100</v>
      </c>
      <c r="G69" s="20">
        <f>2845318.33/1000</f>
        <v>2845.31833</v>
      </c>
      <c r="H69" s="3" t="s">
        <v>87</v>
      </c>
      <c r="I69" s="12" t="s">
        <v>30</v>
      </c>
    </row>
    <row r="70" spans="1:9" ht="35.25" customHeight="1">
      <c r="A70" s="5"/>
      <c r="B70" s="5"/>
      <c r="C70" s="5"/>
      <c r="D70" s="5"/>
      <c r="E70" s="28" t="s">
        <v>23</v>
      </c>
      <c r="F70" s="28" t="s">
        <v>102</v>
      </c>
      <c r="G70" s="20">
        <f>1959489.12/1000</f>
        <v>1959.4891200000002</v>
      </c>
      <c r="H70" s="3" t="s">
        <v>87</v>
      </c>
      <c r="I70" s="12" t="s">
        <v>31</v>
      </c>
    </row>
    <row r="71" spans="1:9" ht="33.75" customHeight="1">
      <c r="A71" s="5"/>
      <c r="B71" s="5"/>
      <c r="C71" s="5"/>
      <c r="D71" s="5"/>
      <c r="E71" s="3" t="s">
        <v>24</v>
      </c>
      <c r="F71" s="3" t="s">
        <v>103</v>
      </c>
      <c r="G71" s="20">
        <f>2766887.6/1000</f>
        <v>2766.8876</v>
      </c>
      <c r="H71" s="3" t="s">
        <v>87</v>
      </c>
      <c r="I71" s="12" t="s">
        <v>31</v>
      </c>
    </row>
    <row r="72" spans="1:9" ht="34.5" customHeight="1">
      <c r="A72" s="7"/>
      <c r="B72" s="8"/>
      <c r="C72" s="9"/>
      <c r="D72" s="9"/>
      <c r="E72" s="3" t="s">
        <v>36</v>
      </c>
      <c r="F72" s="3" t="s">
        <v>96</v>
      </c>
      <c r="G72" s="20">
        <f>2281560/1000</f>
        <v>2281.56</v>
      </c>
      <c r="H72" s="3" t="s">
        <v>87</v>
      </c>
      <c r="I72" s="12" t="s">
        <v>31</v>
      </c>
    </row>
    <row r="73" spans="1:9" ht="154.5" customHeight="1">
      <c r="A73" s="7"/>
      <c r="B73" s="8"/>
      <c r="C73" s="9"/>
      <c r="D73" s="9"/>
      <c r="E73" s="3" t="s">
        <v>63</v>
      </c>
      <c r="F73" s="3" t="s">
        <v>89</v>
      </c>
      <c r="G73" s="20">
        <f>900000/1000</f>
        <v>900</v>
      </c>
      <c r="H73" s="3" t="s">
        <v>87</v>
      </c>
      <c r="I73" s="12" t="s">
        <v>31</v>
      </c>
    </row>
    <row r="74" spans="1:9" ht="158.25" customHeight="1">
      <c r="A74" s="7"/>
      <c r="B74" s="8"/>
      <c r="C74" s="9"/>
      <c r="D74" s="9"/>
      <c r="E74" s="3" t="s">
        <v>62</v>
      </c>
      <c r="F74" s="3" t="s">
        <v>89</v>
      </c>
      <c r="G74" s="20">
        <f>990000/1000</f>
        <v>990</v>
      </c>
      <c r="H74" s="3" t="s">
        <v>87</v>
      </c>
      <c r="I74" s="12" t="s">
        <v>31</v>
      </c>
    </row>
    <row r="75" spans="1:9" ht="34.5" customHeight="1">
      <c r="A75" s="7"/>
      <c r="B75" s="8"/>
      <c r="C75" s="9"/>
      <c r="D75" s="9"/>
      <c r="E75" s="3" t="s">
        <v>34</v>
      </c>
      <c r="F75" s="3" t="s">
        <v>104</v>
      </c>
      <c r="G75" s="20">
        <f>2997783/1000</f>
        <v>2997.783</v>
      </c>
      <c r="H75" s="3" t="s">
        <v>87</v>
      </c>
      <c r="I75" s="12" t="s">
        <v>31</v>
      </c>
    </row>
    <row r="76" spans="1:9" ht="37.5" customHeight="1">
      <c r="A76" s="7"/>
      <c r="B76" s="8"/>
      <c r="C76" s="9"/>
      <c r="D76" s="9"/>
      <c r="E76" s="3" t="s">
        <v>35</v>
      </c>
      <c r="F76" s="3" t="s">
        <v>105</v>
      </c>
      <c r="G76" s="20">
        <f>1336003.08/1000</f>
        <v>1336.0030800000002</v>
      </c>
      <c r="H76" s="3" t="s">
        <v>87</v>
      </c>
      <c r="I76" s="12" t="s">
        <v>31</v>
      </c>
    </row>
    <row r="77" spans="1:9" ht="34.5" customHeight="1">
      <c r="A77" s="7"/>
      <c r="B77" s="8"/>
      <c r="C77" s="9"/>
      <c r="D77" s="9"/>
      <c r="E77" s="3" t="s">
        <v>22</v>
      </c>
      <c r="F77" s="3" t="s">
        <v>101</v>
      </c>
      <c r="G77" s="20">
        <f>2799137/1000</f>
        <v>2799.137</v>
      </c>
      <c r="H77" s="3" t="s">
        <v>87</v>
      </c>
      <c r="I77" s="12" t="s">
        <v>31</v>
      </c>
    </row>
    <row r="78" spans="1:9" ht="47.25" customHeight="1">
      <c r="A78" s="7"/>
      <c r="B78" s="8"/>
      <c r="C78" s="9"/>
      <c r="D78" s="9"/>
      <c r="E78" s="3" t="s">
        <v>61</v>
      </c>
      <c r="F78" s="3" t="s">
        <v>106</v>
      </c>
      <c r="G78" s="20">
        <f>4379904/1000</f>
        <v>4379.904</v>
      </c>
      <c r="H78" s="3" t="s">
        <v>87</v>
      </c>
      <c r="I78" s="12" t="s">
        <v>31</v>
      </c>
    </row>
    <row r="79" spans="1:9" ht="45.75" customHeight="1">
      <c r="A79" s="7"/>
      <c r="B79" s="8"/>
      <c r="C79" s="9"/>
      <c r="D79" s="9"/>
      <c r="E79" s="3" t="s">
        <v>60</v>
      </c>
      <c r="F79" s="3" t="s">
        <v>89</v>
      </c>
      <c r="G79" s="20">
        <f>1539785.78/1000</f>
        <v>1539.78578</v>
      </c>
      <c r="H79" s="3" t="s">
        <v>87</v>
      </c>
      <c r="I79" s="12" t="s">
        <v>31</v>
      </c>
    </row>
    <row r="80" spans="1:9" ht="35.25" customHeight="1">
      <c r="A80" s="7"/>
      <c r="B80" s="8"/>
      <c r="C80" s="9"/>
      <c r="D80" s="9"/>
      <c r="E80" s="3" t="s">
        <v>59</v>
      </c>
      <c r="F80" s="3" t="s">
        <v>89</v>
      </c>
      <c r="G80" s="20">
        <f>7397102/1000</f>
        <v>7397.102</v>
      </c>
      <c r="H80" s="3" t="s">
        <v>87</v>
      </c>
      <c r="I80" s="12" t="s">
        <v>31</v>
      </c>
    </row>
    <row r="81" spans="1:9" ht="34.5" customHeight="1">
      <c r="A81" s="7"/>
      <c r="B81" s="8"/>
      <c r="C81" s="9"/>
      <c r="D81" s="9"/>
      <c r="E81" s="3" t="s">
        <v>58</v>
      </c>
      <c r="F81" s="3" t="s">
        <v>89</v>
      </c>
      <c r="G81" s="20">
        <f>1132037.98/1000</f>
        <v>1132.03798</v>
      </c>
      <c r="H81" s="3" t="s">
        <v>87</v>
      </c>
      <c r="I81" s="12" t="s">
        <v>31</v>
      </c>
    </row>
    <row r="82" spans="1:9" ht="82.5" customHeight="1">
      <c r="A82" s="7"/>
      <c r="B82" s="8"/>
      <c r="C82" s="9"/>
      <c r="D82" s="9"/>
      <c r="E82" s="3" t="s">
        <v>57</v>
      </c>
      <c r="F82" s="3" t="s">
        <v>89</v>
      </c>
      <c r="G82" s="20">
        <f>4923645/1000</f>
        <v>4923.645</v>
      </c>
      <c r="H82" s="3" t="s">
        <v>87</v>
      </c>
      <c r="I82" s="12" t="s">
        <v>31</v>
      </c>
    </row>
    <row r="83" spans="1:9" ht="61.5" customHeight="1">
      <c r="A83" s="7"/>
      <c r="B83" s="8"/>
      <c r="C83" s="9"/>
      <c r="D83" s="9"/>
      <c r="E83" s="3" t="s">
        <v>56</v>
      </c>
      <c r="F83" s="3" t="s">
        <v>89</v>
      </c>
      <c r="G83" s="20">
        <f>652776/1000</f>
        <v>652.776</v>
      </c>
      <c r="H83" s="3" t="s">
        <v>87</v>
      </c>
      <c r="I83" s="12" t="s">
        <v>31</v>
      </c>
    </row>
    <row r="84" spans="1:9" ht="12.75">
      <c r="A84" s="14"/>
      <c r="B84" s="15"/>
      <c r="C84" s="16"/>
      <c r="D84" s="16"/>
      <c r="E84" s="17"/>
      <c r="F84" s="17"/>
      <c r="G84" s="18"/>
      <c r="H84" s="15"/>
      <c r="I84" s="19"/>
    </row>
    <row r="85" spans="1:9" ht="14.25">
      <c r="A85" s="45" t="s">
        <v>33</v>
      </c>
      <c r="B85" s="46"/>
      <c r="C85" s="46"/>
      <c r="D85" s="46"/>
      <c r="E85" s="46"/>
      <c r="F85" s="46"/>
      <c r="G85" s="46"/>
      <c r="H85" s="46"/>
      <c r="I85" s="47"/>
    </row>
    <row r="86" spans="1:9" ht="37.5" customHeight="1">
      <c r="A86" s="7"/>
      <c r="B86" s="8"/>
      <c r="C86" s="9"/>
      <c r="D86" s="9"/>
      <c r="E86" s="3" t="s">
        <v>26</v>
      </c>
      <c r="F86" s="3" t="s">
        <v>107</v>
      </c>
      <c r="G86" s="20">
        <f>10195424.7/1000</f>
        <v>10195.4247</v>
      </c>
      <c r="H86" s="3" t="s">
        <v>87</v>
      </c>
      <c r="I86" s="12" t="s">
        <v>29</v>
      </c>
    </row>
    <row r="87" spans="1:9" ht="56.25" customHeight="1">
      <c r="A87" s="7"/>
      <c r="B87" s="8"/>
      <c r="C87" s="9"/>
      <c r="D87" s="9"/>
      <c r="E87" s="3" t="s">
        <v>27</v>
      </c>
      <c r="F87" s="3" t="s">
        <v>89</v>
      </c>
      <c r="G87" s="20">
        <f>1435933.74/1000</f>
        <v>1435.93374</v>
      </c>
      <c r="H87" s="3" t="s">
        <v>87</v>
      </c>
      <c r="I87" s="12" t="s">
        <v>29</v>
      </c>
    </row>
    <row r="88" spans="1:9" ht="46.5" customHeight="1">
      <c r="A88" s="7"/>
      <c r="B88" s="8"/>
      <c r="C88" s="9"/>
      <c r="D88" s="9"/>
      <c r="E88" s="3" t="s">
        <v>28</v>
      </c>
      <c r="F88" s="3" t="s">
        <v>108</v>
      </c>
      <c r="G88" s="20">
        <f>4995000/1000</f>
        <v>4995</v>
      </c>
      <c r="H88" s="3" t="s">
        <v>87</v>
      </c>
      <c r="I88" s="12" t="s">
        <v>30</v>
      </c>
    </row>
    <row r="89" spans="1:9" ht="44.25" customHeight="1">
      <c r="A89" s="7"/>
      <c r="B89" s="8"/>
      <c r="C89" s="9"/>
      <c r="D89" s="9"/>
      <c r="E89" s="3" t="s">
        <v>55</v>
      </c>
      <c r="F89" s="3" t="s">
        <v>89</v>
      </c>
      <c r="G89" s="20">
        <f>1807339.01/1000</f>
        <v>1807.33901</v>
      </c>
      <c r="H89" s="3" t="s">
        <v>87</v>
      </c>
      <c r="I89" s="12" t="s">
        <v>31</v>
      </c>
    </row>
    <row r="90" spans="1:9" ht="57" customHeight="1">
      <c r="A90" s="7"/>
      <c r="B90" s="8"/>
      <c r="C90" s="9"/>
      <c r="D90" s="9"/>
      <c r="E90" s="3" t="s">
        <v>25</v>
      </c>
      <c r="F90" s="3" t="s">
        <v>88</v>
      </c>
      <c r="G90" s="20">
        <f>3018732.69/1000</f>
        <v>3018.73269</v>
      </c>
      <c r="H90" s="3" t="s">
        <v>87</v>
      </c>
      <c r="I90" s="12" t="s">
        <v>30</v>
      </c>
    </row>
    <row r="91" spans="1:9" ht="57.75" customHeight="1">
      <c r="A91" s="7"/>
      <c r="B91" s="8"/>
      <c r="C91" s="9"/>
      <c r="D91" s="9"/>
      <c r="E91" s="3" t="s">
        <v>32</v>
      </c>
      <c r="F91" s="3" t="s">
        <v>88</v>
      </c>
      <c r="G91" s="20">
        <f>1942598/1000</f>
        <v>1942.598</v>
      </c>
      <c r="H91" s="3" t="s">
        <v>87</v>
      </c>
      <c r="I91" s="12" t="s">
        <v>30</v>
      </c>
    </row>
    <row r="92" spans="1:9" ht="55.5" customHeight="1">
      <c r="A92" s="7"/>
      <c r="B92" s="8"/>
      <c r="C92" s="9"/>
      <c r="D92" s="9"/>
      <c r="E92" s="3" t="s">
        <v>25</v>
      </c>
      <c r="F92" s="3" t="s">
        <v>88</v>
      </c>
      <c r="G92" s="20">
        <f>2232264.11/1000</f>
        <v>2232.26411</v>
      </c>
      <c r="H92" s="3" t="s">
        <v>87</v>
      </c>
      <c r="I92" s="12" t="s">
        <v>30</v>
      </c>
    </row>
    <row r="93" spans="1:9" ht="56.25" customHeight="1">
      <c r="A93" s="7"/>
      <c r="B93" s="8"/>
      <c r="C93" s="9"/>
      <c r="D93" s="9"/>
      <c r="E93" s="3" t="s">
        <v>25</v>
      </c>
      <c r="F93" s="3" t="s">
        <v>88</v>
      </c>
      <c r="G93" s="20">
        <f>1541353.77/1000</f>
        <v>1541.35377</v>
      </c>
      <c r="H93" s="3" t="s">
        <v>87</v>
      </c>
      <c r="I93" s="12" t="s">
        <v>30</v>
      </c>
    </row>
    <row r="94" spans="1:9" ht="57" customHeight="1">
      <c r="A94" s="7"/>
      <c r="B94" s="8"/>
      <c r="C94" s="9"/>
      <c r="D94" s="9"/>
      <c r="E94" s="3" t="s">
        <v>25</v>
      </c>
      <c r="F94" s="3" t="s">
        <v>88</v>
      </c>
      <c r="G94" s="20">
        <f>3966611.88/1000</f>
        <v>3966.61188</v>
      </c>
      <c r="H94" s="3" t="s">
        <v>87</v>
      </c>
      <c r="I94" s="12" t="s">
        <v>30</v>
      </c>
    </row>
    <row r="95" spans="1:9" ht="12.75">
      <c r="A95" s="21"/>
      <c r="B95" s="22"/>
      <c r="C95" s="23"/>
      <c r="D95" s="23"/>
      <c r="E95" s="24"/>
      <c r="F95" s="23"/>
      <c r="G95" s="25"/>
      <c r="H95" s="22"/>
      <c r="I95" s="26"/>
    </row>
    <row r="96" spans="1:9" ht="12.75">
      <c r="A96" s="21"/>
      <c r="B96" s="22"/>
      <c r="C96" s="23"/>
      <c r="D96" s="23"/>
      <c r="E96" s="24"/>
      <c r="F96" s="23"/>
      <c r="G96" s="25"/>
      <c r="H96" s="22"/>
      <c r="I96" s="26"/>
    </row>
    <row r="97" spans="1:9" ht="16.5">
      <c r="A97" s="49"/>
      <c r="B97" s="50"/>
      <c r="C97" s="50"/>
      <c r="D97" s="50"/>
      <c r="E97" s="24"/>
      <c r="F97" s="23"/>
      <c r="G97" s="25"/>
      <c r="H97" s="22"/>
      <c r="I97" s="26"/>
    </row>
    <row r="98" spans="1:9" ht="16.5">
      <c r="A98" s="49"/>
      <c r="B98" s="50"/>
      <c r="C98" s="50"/>
      <c r="D98" s="50"/>
      <c r="E98" s="24"/>
      <c r="F98" s="23"/>
      <c r="G98" s="51"/>
      <c r="H98" s="52"/>
      <c r="I98" s="52"/>
    </row>
    <row r="99" spans="1:9" ht="12.75">
      <c r="A99" s="21"/>
      <c r="B99" s="22"/>
      <c r="C99" s="23"/>
      <c r="D99" s="23"/>
      <c r="E99" s="24"/>
      <c r="F99" s="23"/>
      <c r="G99" s="25"/>
      <c r="H99" s="22"/>
      <c r="I99" s="26"/>
    </row>
    <row r="100" spans="1:9" ht="12.75">
      <c r="A100" s="21"/>
      <c r="B100" s="22"/>
      <c r="C100" s="23"/>
      <c r="D100" s="23"/>
      <c r="E100" s="24"/>
      <c r="F100" s="23"/>
      <c r="G100" s="25"/>
      <c r="H100" s="22"/>
      <c r="I100" s="26"/>
    </row>
    <row r="101" spans="1:9" ht="16.5">
      <c r="A101" s="49"/>
      <c r="B101" s="50"/>
      <c r="C101" s="50"/>
      <c r="D101" s="50"/>
      <c r="E101" s="40"/>
      <c r="F101" s="23"/>
      <c r="G101" s="25"/>
      <c r="H101" s="22"/>
      <c r="I101" s="26"/>
    </row>
    <row r="102" spans="1:9" ht="16.5">
      <c r="A102" s="49"/>
      <c r="B102" s="50"/>
      <c r="C102" s="50"/>
      <c r="D102" s="50"/>
      <c r="E102" s="53"/>
      <c r="F102" s="23"/>
      <c r="G102" s="25"/>
      <c r="H102" s="22"/>
      <c r="I102" s="26"/>
    </row>
    <row r="103" spans="1:9" ht="16.5">
      <c r="A103" s="49"/>
      <c r="B103" s="50"/>
      <c r="C103" s="23"/>
      <c r="D103" s="23"/>
      <c r="E103" s="24"/>
      <c r="F103" s="23"/>
      <c r="G103" s="25"/>
      <c r="H103" s="54"/>
      <c r="I103" s="52"/>
    </row>
    <row r="104" spans="1:9" ht="12.75">
      <c r="A104" s="21"/>
      <c r="B104" s="22"/>
      <c r="C104" s="23"/>
      <c r="D104" s="23"/>
      <c r="E104" s="24"/>
      <c r="F104" s="23"/>
      <c r="G104" s="25"/>
      <c r="H104" s="22"/>
      <c r="I104" s="26"/>
    </row>
    <row r="105" spans="1:9" ht="12.75">
      <c r="A105" s="21"/>
      <c r="B105" s="22"/>
      <c r="C105" s="23"/>
      <c r="D105" s="23"/>
      <c r="E105" s="24"/>
      <c r="F105" s="23"/>
      <c r="G105" s="25"/>
      <c r="H105" s="22"/>
      <c r="I105" s="26"/>
    </row>
    <row r="106" spans="1:9" ht="12.75">
      <c r="A106" s="26"/>
      <c r="B106" s="26"/>
      <c r="C106" s="26"/>
      <c r="D106" s="26"/>
      <c r="E106" s="24"/>
      <c r="F106" s="26"/>
      <c r="G106" s="25"/>
      <c r="H106" s="26"/>
      <c r="I106" s="26"/>
    </row>
    <row r="107" spans="1:9" ht="12.75">
      <c r="A107" s="26"/>
      <c r="B107" s="26"/>
      <c r="C107" s="26"/>
      <c r="D107" s="26"/>
      <c r="E107" s="24"/>
      <c r="F107" s="26"/>
      <c r="G107" s="25"/>
      <c r="H107" s="26"/>
      <c r="I107" s="26"/>
    </row>
    <row r="108" spans="1:9" ht="12.75">
      <c r="A108" s="26"/>
      <c r="B108" s="26"/>
      <c r="C108" s="26"/>
      <c r="D108" s="26"/>
      <c r="E108" s="24"/>
      <c r="F108" s="26"/>
      <c r="G108" s="25"/>
      <c r="H108" s="26"/>
      <c r="I108" s="26"/>
    </row>
    <row r="109" spans="1:9" ht="12.75">
      <c r="A109" s="26"/>
      <c r="B109" s="26"/>
      <c r="C109" s="26"/>
      <c r="D109" s="26"/>
      <c r="E109" s="24"/>
      <c r="F109" s="26"/>
      <c r="G109" s="25"/>
      <c r="H109" s="26"/>
      <c r="I109" s="26"/>
    </row>
    <row r="110" spans="1:9" ht="12.75">
      <c r="A110" s="26"/>
      <c r="B110" s="26"/>
      <c r="C110" s="26"/>
      <c r="D110" s="26"/>
      <c r="E110" s="24"/>
      <c r="F110" s="26"/>
      <c r="G110" s="25"/>
      <c r="H110" s="26"/>
      <c r="I110" s="26"/>
    </row>
    <row r="111" spans="1:9" ht="12.75">
      <c r="A111" s="26"/>
      <c r="B111" s="26"/>
      <c r="C111" s="26"/>
      <c r="D111" s="26"/>
      <c r="E111" s="24"/>
      <c r="F111" s="26"/>
      <c r="G111" s="25"/>
      <c r="H111" s="26"/>
      <c r="I111" s="26"/>
    </row>
    <row r="112" spans="1:9" ht="12.75">
      <c r="A112" s="21"/>
      <c r="B112" s="22"/>
      <c r="C112" s="23"/>
      <c r="D112" s="23"/>
      <c r="E112" s="24"/>
      <c r="F112" s="23"/>
      <c r="G112" s="25"/>
      <c r="H112" s="22"/>
      <c r="I112" s="26"/>
    </row>
    <row r="113" spans="1:9" ht="12.75">
      <c r="A113" s="21"/>
      <c r="B113" s="22"/>
      <c r="C113" s="23"/>
      <c r="D113" s="23"/>
      <c r="E113" s="24"/>
      <c r="F113" s="23"/>
      <c r="G113" s="25"/>
      <c r="H113" s="22"/>
      <c r="I113" s="26"/>
    </row>
    <row r="114" spans="1:9" ht="12.75">
      <c r="A114" s="21"/>
      <c r="B114" s="22"/>
      <c r="C114" s="23"/>
      <c r="D114" s="23"/>
      <c r="E114" s="24"/>
      <c r="F114" s="23"/>
      <c r="G114" s="25"/>
      <c r="H114" s="22"/>
      <c r="I114" s="26"/>
    </row>
    <row r="115" spans="1:9" ht="12.75">
      <c r="A115" s="21"/>
      <c r="B115" s="22"/>
      <c r="C115" s="23"/>
      <c r="D115" s="23"/>
      <c r="E115" s="24"/>
      <c r="F115" s="23"/>
      <c r="G115" s="25"/>
      <c r="H115" s="22"/>
      <c r="I115" s="26"/>
    </row>
    <row r="116" spans="1:9" ht="12.75">
      <c r="A116" s="21"/>
      <c r="B116" s="22"/>
      <c r="C116" s="23"/>
      <c r="D116" s="23"/>
      <c r="E116" s="24"/>
      <c r="F116" s="23"/>
      <c r="G116" s="25"/>
      <c r="H116" s="22"/>
      <c r="I116" s="26"/>
    </row>
    <row r="117" spans="1:9" ht="12.75">
      <c r="A117" s="21"/>
      <c r="B117" s="22"/>
      <c r="C117" s="23"/>
      <c r="D117" s="23"/>
      <c r="E117" s="24"/>
      <c r="F117" s="23"/>
      <c r="G117" s="25"/>
      <c r="H117" s="22"/>
      <c r="I117" s="26"/>
    </row>
    <row r="118" spans="1:9" ht="12.75">
      <c r="A118" s="21"/>
      <c r="B118" s="22"/>
      <c r="C118" s="23"/>
      <c r="D118" s="23"/>
      <c r="E118" s="24"/>
      <c r="F118" s="23"/>
      <c r="G118" s="25"/>
      <c r="H118" s="22"/>
      <c r="I118" s="26"/>
    </row>
    <row r="119" spans="1:9" ht="12.75">
      <c r="A119" s="21"/>
      <c r="B119" s="22"/>
      <c r="C119" s="23"/>
      <c r="D119" s="23"/>
      <c r="E119" s="24"/>
      <c r="F119" s="23"/>
      <c r="G119" s="25"/>
      <c r="H119" s="22"/>
      <c r="I119" s="26"/>
    </row>
    <row r="120" spans="1:9" ht="12.75">
      <c r="A120" s="21"/>
      <c r="B120" s="22"/>
      <c r="C120" s="23"/>
      <c r="D120" s="23"/>
      <c r="E120" s="24"/>
      <c r="F120" s="23"/>
      <c r="G120" s="25"/>
      <c r="H120" s="22"/>
      <c r="I120" s="26"/>
    </row>
    <row r="121" spans="1:9" ht="12.75">
      <c r="A121" s="21"/>
      <c r="B121" s="22"/>
      <c r="C121" s="23"/>
      <c r="D121" s="23"/>
      <c r="E121" s="24"/>
      <c r="F121" s="23"/>
      <c r="G121" s="25"/>
      <c r="H121" s="22"/>
      <c r="I121" s="26"/>
    </row>
    <row r="122" spans="1:9" ht="12.75">
      <c r="A122" s="21"/>
      <c r="B122" s="22"/>
      <c r="C122" s="23"/>
      <c r="D122" s="23"/>
      <c r="E122" s="24"/>
      <c r="F122" s="23"/>
      <c r="G122" s="25"/>
      <c r="H122" s="22"/>
      <c r="I122" s="26"/>
    </row>
    <row r="123" spans="1:9" ht="12.75">
      <c r="A123" s="21"/>
      <c r="B123" s="22"/>
      <c r="C123" s="23"/>
      <c r="D123" s="23"/>
      <c r="E123" s="24"/>
      <c r="F123" s="23"/>
      <c r="G123" s="25"/>
      <c r="H123" s="22"/>
      <c r="I123" s="26"/>
    </row>
    <row r="124" spans="1:9" ht="12.75">
      <c r="A124" s="21"/>
      <c r="B124" s="22"/>
      <c r="C124" s="23"/>
      <c r="D124" s="23"/>
      <c r="E124" s="24"/>
      <c r="F124" s="23"/>
      <c r="G124" s="25"/>
      <c r="H124" s="22"/>
      <c r="I124" s="26"/>
    </row>
    <row r="125" spans="1:9" ht="12.75">
      <c r="A125" s="21"/>
      <c r="B125" s="22"/>
      <c r="C125" s="23"/>
      <c r="D125" s="23"/>
      <c r="E125" s="24"/>
      <c r="F125" s="23"/>
      <c r="G125" s="25"/>
      <c r="H125" s="22"/>
      <c r="I125" s="26"/>
    </row>
    <row r="126" spans="1:9" ht="12.75">
      <c r="A126" s="21"/>
      <c r="B126" s="22"/>
      <c r="C126" s="23"/>
      <c r="D126" s="23"/>
      <c r="E126" s="24"/>
      <c r="F126" s="23"/>
      <c r="G126" s="25"/>
      <c r="H126" s="22"/>
      <c r="I126" s="26"/>
    </row>
    <row r="127" spans="1:9" ht="12.75">
      <c r="A127" s="21"/>
      <c r="B127" s="22"/>
      <c r="C127" s="23"/>
      <c r="D127" s="23"/>
      <c r="E127" s="24"/>
      <c r="F127" s="23"/>
      <c r="G127" s="25"/>
      <c r="H127" s="22"/>
      <c r="I127" s="26"/>
    </row>
    <row r="128" spans="1:9" ht="12.75">
      <c r="A128" s="21"/>
      <c r="B128" s="22"/>
      <c r="C128" s="23"/>
      <c r="D128" s="23"/>
      <c r="E128" s="24"/>
      <c r="F128" s="23"/>
      <c r="G128" s="25"/>
      <c r="H128" s="22"/>
      <c r="I128" s="26"/>
    </row>
    <row r="129" spans="1:9" ht="12.75">
      <c r="A129" s="21"/>
      <c r="B129" s="22"/>
      <c r="C129" s="23"/>
      <c r="D129" s="23"/>
      <c r="E129" s="24"/>
      <c r="F129" s="23"/>
      <c r="G129" s="25"/>
      <c r="H129" s="22"/>
      <c r="I129" s="26"/>
    </row>
    <row r="130" spans="1:9" ht="12.75">
      <c r="A130" s="21"/>
      <c r="B130" s="22"/>
      <c r="C130" s="23"/>
      <c r="D130" s="23"/>
      <c r="E130" s="24"/>
      <c r="F130" s="23"/>
      <c r="G130" s="25"/>
      <c r="H130" s="22"/>
      <c r="I130" s="26"/>
    </row>
    <row r="131" spans="1:9" ht="12.75">
      <c r="A131" s="21"/>
      <c r="B131" s="22"/>
      <c r="C131" s="23"/>
      <c r="D131" s="23"/>
      <c r="E131" s="24"/>
      <c r="F131" s="23"/>
      <c r="G131" s="25"/>
      <c r="H131" s="22"/>
      <c r="I131" s="26"/>
    </row>
    <row r="132" spans="1:9" ht="12.75">
      <c r="A132" s="21"/>
      <c r="B132" s="22"/>
      <c r="C132" s="23"/>
      <c r="D132" s="23"/>
      <c r="E132" s="24"/>
      <c r="F132" s="23"/>
      <c r="G132" s="25"/>
      <c r="H132" s="22"/>
      <c r="I132" s="26"/>
    </row>
    <row r="133" spans="1:9" ht="12.75">
      <c r="A133" s="21"/>
      <c r="B133" s="22"/>
      <c r="C133" s="23"/>
      <c r="D133" s="23"/>
      <c r="E133" s="24"/>
      <c r="F133" s="23"/>
      <c r="G133" s="25"/>
      <c r="H133" s="22"/>
      <c r="I133" s="26"/>
    </row>
    <row r="134" spans="1:9" ht="12.75">
      <c r="A134" s="26"/>
      <c r="B134" s="26"/>
      <c r="C134" s="26"/>
      <c r="D134" s="26"/>
      <c r="E134" s="24"/>
      <c r="F134" s="26"/>
      <c r="G134" s="25"/>
      <c r="H134" s="26"/>
      <c r="I134" s="26"/>
    </row>
    <row r="135" spans="1:9" ht="12.75">
      <c r="A135" s="26"/>
      <c r="B135" s="26"/>
      <c r="C135" s="26"/>
      <c r="D135" s="26"/>
      <c r="E135" s="24"/>
      <c r="F135" s="26"/>
      <c r="G135" s="25"/>
      <c r="H135" s="26"/>
      <c r="I135" s="26"/>
    </row>
    <row r="136" spans="1:9" ht="12.75">
      <c r="A136" s="26"/>
      <c r="B136" s="26"/>
      <c r="C136" s="26"/>
      <c r="D136" s="26"/>
      <c r="E136" s="24"/>
      <c r="F136" s="26"/>
      <c r="G136" s="25"/>
      <c r="H136" s="26"/>
      <c r="I136" s="26"/>
    </row>
    <row r="137" spans="1:9" ht="12.75">
      <c r="A137" s="26"/>
      <c r="B137" s="26"/>
      <c r="C137" s="26"/>
      <c r="D137" s="26"/>
      <c r="E137" s="24"/>
      <c r="F137" s="26"/>
      <c r="G137" s="25"/>
      <c r="H137" s="26"/>
      <c r="I137" s="26"/>
    </row>
    <row r="138" spans="1:9" ht="12.75">
      <c r="A138" s="26"/>
      <c r="B138" s="26"/>
      <c r="C138" s="26"/>
      <c r="D138" s="26"/>
      <c r="E138" s="24"/>
      <c r="F138" s="26"/>
      <c r="G138" s="25"/>
      <c r="H138" s="26"/>
      <c r="I138" s="26"/>
    </row>
    <row r="139" spans="1:9" ht="12.75">
      <c r="A139" s="26"/>
      <c r="B139" s="26"/>
      <c r="C139" s="26"/>
      <c r="D139" s="26"/>
      <c r="E139" s="24"/>
      <c r="F139" s="26"/>
      <c r="G139" s="25"/>
      <c r="H139" s="26"/>
      <c r="I139" s="26"/>
    </row>
    <row r="140" spans="1:9" ht="12.75">
      <c r="A140" s="26"/>
      <c r="B140" s="26"/>
      <c r="C140" s="26"/>
      <c r="D140" s="26"/>
      <c r="E140" s="24"/>
      <c r="F140" s="26"/>
      <c r="G140" s="25"/>
      <c r="H140" s="26"/>
      <c r="I140" s="26"/>
    </row>
    <row r="141" spans="1:9" ht="12.75">
      <c r="A141" s="26"/>
      <c r="B141" s="26"/>
      <c r="C141" s="26"/>
      <c r="D141" s="26"/>
      <c r="E141" s="24"/>
      <c r="F141" s="26"/>
      <c r="G141" s="25"/>
      <c r="H141" s="26"/>
      <c r="I141" s="26"/>
    </row>
    <row r="142" spans="1:9" ht="12.75">
      <c r="A142" s="26"/>
      <c r="B142" s="26"/>
      <c r="C142" s="26"/>
      <c r="D142" s="26"/>
      <c r="E142" s="24"/>
      <c r="F142" s="26"/>
      <c r="G142" s="25"/>
      <c r="H142" s="26"/>
      <c r="I142" s="26"/>
    </row>
    <row r="143" spans="1:9" ht="12.75">
      <c r="A143" s="26"/>
      <c r="B143" s="26"/>
      <c r="C143" s="26"/>
      <c r="D143" s="26"/>
      <c r="E143" s="24"/>
      <c r="F143" s="26"/>
      <c r="G143" s="25"/>
      <c r="H143" s="26"/>
      <c r="I143" s="26"/>
    </row>
    <row r="144" spans="1:9" ht="12.75">
      <c r="A144" s="26"/>
      <c r="B144" s="26"/>
      <c r="C144" s="26"/>
      <c r="D144" s="26"/>
      <c r="E144" s="24"/>
      <c r="F144" s="26"/>
      <c r="G144" s="25"/>
      <c r="H144" s="26"/>
      <c r="I144" s="26"/>
    </row>
    <row r="145" spans="1:9" ht="12.75">
      <c r="A145" s="26"/>
      <c r="B145" s="26"/>
      <c r="C145" s="26"/>
      <c r="D145" s="26"/>
      <c r="E145" s="24"/>
      <c r="F145" s="26"/>
      <c r="G145" s="25"/>
      <c r="H145" s="26"/>
      <c r="I145" s="26"/>
    </row>
    <row r="146" spans="1:9" ht="12.75">
      <c r="A146" s="26"/>
      <c r="B146" s="26"/>
      <c r="C146" s="26"/>
      <c r="D146" s="26"/>
      <c r="E146" s="24"/>
      <c r="F146" s="26"/>
      <c r="G146" s="25"/>
      <c r="H146" s="26"/>
      <c r="I146" s="26"/>
    </row>
    <row r="147" spans="1:9" ht="12.75">
      <c r="A147" s="21"/>
      <c r="B147" s="22"/>
      <c r="C147" s="23"/>
      <c r="D147" s="23"/>
      <c r="E147" s="24"/>
      <c r="F147" s="23"/>
      <c r="G147" s="25"/>
      <c r="H147" s="22"/>
      <c r="I147" s="26"/>
    </row>
    <row r="148" spans="1:9" ht="12.75">
      <c r="A148" s="21"/>
      <c r="B148" s="22"/>
      <c r="C148" s="23"/>
      <c r="D148" s="23"/>
      <c r="E148" s="24"/>
      <c r="F148" s="23"/>
      <c r="G148" s="25"/>
      <c r="H148" s="22"/>
      <c r="I148" s="26"/>
    </row>
    <row r="149" spans="1:9" ht="12.75">
      <c r="A149" s="21"/>
      <c r="B149" s="22"/>
      <c r="C149" s="23"/>
      <c r="D149" s="23"/>
      <c r="E149" s="24"/>
      <c r="F149" s="23"/>
      <c r="G149" s="25"/>
      <c r="H149" s="22"/>
      <c r="I149" s="26"/>
    </row>
    <row r="150" spans="1:9" ht="12.75">
      <c r="A150" s="21"/>
      <c r="B150" s="22"/>
      <c r="C150" s="23"/>
      <c r="D150" s="23"/>
      <c r="E150" s="24"/>
      <c r="F150" s="23"/>
      <c r="G150" s="25"/>
      <c r="H150" s="22"/>
      <c r="I150" s="26"/>
    </row>
    <row r="151" spans="1:9" ht="12.75">
      <c r="A151" s="21"/>
      <c r="B151" s="22"/>
      <c r="C151" s="23"/>
      <c r="D151" s="23"/>
      <c r="E151" s="24"/>
      <c r="F151" s="23"/>
      <c r="G151" s="25"/>
      <c r="H151" s="22"/>
      <c r="I151" s="26"/>
    </row>
    <row r="152" spans="1:9" ht="12.75">
      <c r="A152" s="21"/>
      <c r="B152" s="22"/>
      <c r="C152" s="23"/>
      <c r="D152" s="23"/>
      <c r="E152" s="24"/>
      <c r="F152" s="23"/>
      <c r="G152" s="25"/>
      <c r="H152" s="22"/>
      <c r="I152" s="26"/>
    </row>
    <row r="153" spans="1:9" ht="12.75">
      <c r="A153" s="21"/>
      <c r="B153" s="22"/>
      <c r="C153" s="23"/>
      <c r="D153" s="23"/>
      <c r="E153" s="24"/>
      <c r="F153" s="23"/>
      <c r="G153" s="25"/>
      <c r="H153" s="22"/>
      <c r="I153" s="26"/>
    </row>
    <row r="154" spans="1:9" ht="12.75">
      <c r="A154" s="21"/>
      <c r="B154" s="22"/>
      <c r="C154" s="23"/>
      <c r="D154" s="23"/>
      <c r="E154" s="24"/>
      <c r="F154" s="23"/>
      <c r="G154" s="25"/>
      <c r="H154" s="22"/>
      <c r="I154" s="26"/>
    </row>
    <row r="155" spans="1:9" ht="12.75">
      <c r="A155" s="21"/>
      <c r="B155" s="22"/>
      <c r="C155" s="23"/>
      <c r="D155" s="23"/>
      <c r="E155" s="24"/>
      <c r="F155" s="23"/>
      <c r="G155" s="25"/>
      <c r="H155" s="22"/>
      <c r="I155" s="26"/>
    </row>
    <row r="156" spans="1:9" ht="12.75">
      <c r="A156" s="21"/>
      <c r="B156" s="22"/>
      <c r="C156" s="23"/>
      <c r="D156" s="23"/>
      <c r="E156" s="24"/>
      <c r="F156" s="23"/>
      <c r="G156" s="25"/>
      <c r="H156" s="22"/>
      <c r="I156" s="26"/>
    </row>
    <row r="157" spans="1:9" ht="12.75">
      <c r="A157" s="21"/>
      <c r="B157" s="22"/>
      <c r="C157" s="23"/>
      <c r="D157" s="23"/>
      <c r="E157" s="24"/>
      <c r="F157" s="23"/>
      <c r="G157" s="25"/>
      <c r="H157" s="22"/>
      <c r="I157" s="26"/>
    </row>
    <row r="158" spans="1:9" ht="12.75">
      <c r="A158" s="21"/>
      <c r="B158" s="22"/>
      <c r="C158" s="23"/>
      <c r="D158" s="23"/>
      <c r="E158" s="24"/>
      <c r="F158" s="23"/>
      <c r="G158" s="25"/>
      <c r="H158" s="22"/>
      <c r="I158" s="26"/>
    </row>
    <row r="159" spans="1:9" ht="12.75">
      <c r="A159" s="21"/>
      <c r="B159" s="22"/>
      <c r="C159" s="23"/>
      <c r="D159" s="23"/>
      <c r="E159" s="24"/>
      <c r="F159" s="23"/>
      <c r="G159" s="25"/>
      <c r="H159" s="22"/>
      <c r="I159" s="26"/>
    </row>
    <row r="160" spans="1:9" ht="12.75">
      <c r="A160" s="21"/>
      <c r="B160" s="22"/>
      <c r="C160" s="23"/>
      <c r="D160" s="23"/>
      <c r="E160" s="24"/>
      <c r="F160" s="23"/>
      <c r="G160" s="25"/>
      <c r="H160" s="22"/>
      <c r="I160" s="26"/>
    </row>
    <row r="161" spans="1:9" ht="12.75">
      <c r="A161" s="21"/>
      <c r="B161" s="22"/>
      <c r="C161" s="23"/>
      <c r="D161" s="23"/>
      <c r="E161" s="24"/>
      <c r="F161" s="23"/>
      <c r="G161" s="25"/>
      <c r="H161" s="22"/>
      <c r="I161" s="26"/>
    </row>
    <row r="162" spans="1:9" ht="12.75">
      <c r="A162" s="21"/>
      <c r="B162" s="22"/>
      <c r="C162" s="23"/>
      <c r="D162" s="23"/>
      <c r="E162" s="24"/>
      <c r="F162" s="23"/>
      <c r="G162" s="25"/>
      <c r="H162" s="22"/>
      <c r="I162" s="26"/>
    </row>
    <row r="163" spans="1:9" ht="12.75">
      <c r="A163" s="21"/>
      <c r="B163" s="22"/>
      <c r="C163" s="23"/>
      <c r="D163" s="23"/>
      <c r="E163" s="24"/>
      <c r="F163" s="23"/>
      <c r="G163" s="25"/>
      <c r="H163" s="22"/>
      <c r="I163" s="26"/>
    </row>
    <row r="164" spans="1:9" ht="12.75">
      <c r="A164" s="21"/>
      <c r="B164" s="22"/>
      <c r="C164" s="23"/>
      <c r="D164" s="23"/>
      <c r="E164" s="24"/>
      <c r="F164" s="23"/>
      <c r="G164" s="25"/>
      <c r="H164" s="22"/>
      <c r="I164" s="26"/>
    </row>
    <row r="165" spans="1:9" ht="12.75">
      <c r="A165" s="21"/>
      <c r="B165" s="22"/>
      <c r="C165" s="23"/>
      <c r="D165" s="23"/>
      <c r="E165" s="24"/>
      <c r="F165" s="23"/>
      <c r="G165" s="25"/>
      <c r="H165" s="22"/>
      <c r="I165" s="26"/>
    </row>
    <row r="166" spans="1:9" ht="12.75">
      <c r="A166" s="21"/>
      <c r="B166" s="22"/>
      <c r="C166" s="23"/>
      <c r="D166" s="23"/>
      <c r="E166" s="24"/>
      <c r="F166" s="23"/>
      <c r="G166" s="25"/>
      <c r="H166" s="22"/>
      <c r="I166" s="26"/>
    </row>
    <row r="167" spans="1:9" ht="12.75">
      <c r="A167" s="21"/>
      <c r="B167" s="22"/>
      <c r="C167" s="23"/>
      <c r="D167" s="23"/>
      <c r="E167" s="24"/>
      <c r="F167" s="23"/>
      <c r="G167" s="25"/>
      <c r="H167" s="22"/>
      <c r="I167" s="26"/>
    </row>
    <row r="168" spans="1:9" ht="12.75">
      <c r="A168" s="21"/>
      <c r="B168" s="22"/>
      <c r="C168" s="23"/>
      <c r="D168" s="23"/>
      <c r="E168" s="24"/>
      <c r="F168" s="23"/>
      <c r="G168" s="25"/>
      <c r="H168" s="22"/>
      <c r="I168" s="26"/>
    </row>
    <row r="169" spans="1:9" ht="12.75">
      <c r="A169" s="21"/>
      <c r="B169" s="22"/>
      <c r="C169" s="23"/>
      <c r="D169" s="23"/>
      <c r="E169" s="24"/>
      <c r="F169" s="23"/>
      <c r="G169" s="25"/>
      <c r="H169" s="22"/>
      <c r="I169" s="26"/>
    </row>
    <row r="170" spans="1:9" ht="12.75">
      <c r="A170" s="21"/>
      <c r="B170" s="22"/>
      <c r="C170" s="23"/>
      <c r="D170" s="23"/>
      <c r="E170" s="24"/>
      <c r="F170" s="23"/>
      <c r="G170" s="25"/>
      <c r="H170" s="22"/>
      <c r="I170" s="26"/>
    </row>
    <row r="171" spans="1:9" ht="12.75">
      <c r="A171" s="21"/>
      <c r="B171" s="22"/>
      <c r="C171" s="23"/>
      <c r="D171" s="23"/>
      <c r="E171" s="24"/>
      <c r="F171" s="23"/>
      <c r="G171" s="25"/>
      <c r="H171" s="22"/>
      <c r="I171" s="26"/>
    </row>
    <row r="172" spans="1:9" ht="12.75">
      <c r="A172" s="21"/>
      <c r="B172" s="22"/>
      <c r="C172" s="23"/>
      <c r="D172" s="23"/>
      <c r="E172" s="24"/>
      <c r="F172" s="23"/>
      <c r="G172" s="25"/>
      <c r="H172" s="22"/>
      <c r="I172" s="26"/>
    </row>
    <row r="173" spans="1:9" ht="12.75">
      <c r="A173" s="21"/>
      <c r="B173" s="22"/>
      <c r="C173" s="23"/>
      <c r="D173" s="23"/>
      <c r="E173" s="24"/>
      <c r="F173" s="23"/>
      <c r="G173" s="25"/>
      <c r="H173" s="22"/>
      <c r="I173" s="26"/>
    </row>
    <row r="174" spans="1:9" ht="12.75">
      <c r="A174" s="21"/>
      <c r="B174" s="22"/>
      <c r="C174" s="23"/>
      <c r="D174" s="23"/>
      <c r="E174" s="24"/>
      <c r="F174" s="23"/>
      <c r="G174" s="25"/>
      <c r="H174" s="22"/>
      <c r="I174" s="26"/>
    </row>
    <row r="175" spans="1:9" ht="12.75">
      <c r="A175" s="21"/>
      <c r="B175" s="22"/>
      <c r="C175" s="23"/>
      <c r="D175" s="23"/>
      <c r="E175" s="24"/>
      <c r="F175" s="23"/>
      <c r="G175" s="25"/>
      <c r="H175" s="22"/>
      <c r="I175" s="26"/>
    </row>
    <row r="176" spans="1:9" ht="12.75">
      <c r="A176" s="21"/>
      <c r="B176" s="22"/>
      <c r="C176" s="23"/>
      <c r="D176" s="23"/>
      <c r="E176" s="24"/>
      <c r="F176" s="23"/>
      <c r="G176" s="25"/>
      <c r="H176" s="22"/>
      <c r="I176" s="26"/>
    </row>
    <row r="177" spans="1:9" ht="12.75">
      <c r="A177" s="21"/>
      <c r="B177" s="22"/>
      <c r="C177" s="23"/>
      <c r="D177" s="23"/>
      <c r="E177" s="24"/>
      <c r="F177" s="23"/>
      <c r="G177" s="25"/>
      <c r="H177" s="22"/>
      <c r="I177" s="26"/>
    </row>
    <row r="178" spans="1:9" ht="12.75">
      <c r="A178" s="21"/>
      <c r="B178" s="22"/>
      <c r="C178" s="23"/>
      <c r="D178" s="23"/>
      <c r="E178" s="24"/>
      <c r="F178" s="23"/>
      <c r="G178" s="25"/>
      <c r="H178" s="22"/>
      <c r="I178" s="26"/>
    </row>
    <row r="179" spans="1:9" ht="12.75">
      <c r="A179" s="21"/>
      <c r="B179" s="22"/>
      <c r="C179" s="23"/>
      <c r="D179" s="23"/>
      <c r="E179" s="24"/>
      <c r="F179" s="23"/>
      <c r="G179" s="25"/>
      <c r="H179" s="22"/>
      <c r="I179" s="26"/>
    </row>
    <row r="180" spans="1:9" ht="12.75">
      <c r="A180" s="21"/>
      <c r="B180" s="22"/>
      <c r="C180" s="23"/>
      <c r="D180" s="23"/>
      <c r="E180" s="24"/>
      <c r="F180" s="23"/>
      <c r="G180" s="25"/>
      <c r="H180" s="22"/>
      <c r="I180" s="26"/>
    </row>
    <row r="181" spans="1:9" ht="12.75">
      <c r="A181" s="21"/>
      <c r="B181" s="22"/>
      <c r="C181" s="23"/>
      <c r="D181" s="23"/>
      <c r="E181" s="24"/>
      <c r="F181" s="23"/>
      <c r="G181" s="25"/>
      <c r="H181" s="22"/>
      <c r="I181" s="26"/>
    </row>
    <row r="182" spans="1:9" ht="12.75">
      <c r="A182" s="21"/>
      <c r="B182" s="22"/>
      <c r="C182" s="23"/>
      <c r="D182" s="23"/>
      <c r="E182" s="24"/>
      <c r="F182" s="23"/>
      <c r="G182" s="25"/>
      <c r="H182" s="22"/>
      <c r="I182" s="26"/>
    </row>
    <row r="183" spans="1:9" ht="12.75">
      <c r="A183" s="21"/>
      <c r="B183" s="22"/>
      <c r="C183" s="23"/>
      <c r="D183" s="23"/>
      <c r="E183" s="24"/>
      <c r="F183" s="23"/>
      <c r="G183" s="25"/>
      <c r="H183" s="22"/>
      <c r="I183" s="26"/>
    </row>
    <row r="184" spans="1:9" ht="12.75">
      <c r="A184" s="21"/>
      <c r="B184" s="22"/>
      <c r="C184" s="23"/>
      <c r="D184" s="23"/>
      <c r="E184" s="24"/>
      <c r="F184" s="23"/>
      <c r="G184" s="25"/>
      <c r="H184" s="22"/>
      <c r="I184" s="26"/>
    </row>
    <row r="185" spans="1:9" ht="12.75">
      <c r="A185" s="21"/>
      <c r="B185" s="22"/>
      <c r="C185" s="23"/>
      <c r="D185" s="23"/>
      <c r="E185" s="24"/>
      <c r="F185" s="23"/>
      <c r="G185" s="25"/>
      <c r="H185" s="22"/>
      <c r="I185" s="26"/>
    </row>
    <row r="186" spans="1:9" ht="12.75">
      <c r="A186" s="21"/>
      <c r="B186" s="22"/>
      <c r="C186" s="23"/>
      <c r="D186" s="23"/>
      <c r="E186" s="24"/>
      <c r="F186" s="23"/>
      <c r="G186" s="25"/>
      <c r="H186" s="22"/>
      <c r="I186" s="26"/>
    </row>
    <row r="187" spans="1:9" ht="12.75">
      <c r="A187" s="21"/>
      <c r="B187" s="22"/>
      <c r="C187" s="23"/>
      <c r="D187" s="23"/>
      <c r="E187" s="24"/>
      <c r="F187" s="23"/>
      <c r="G187" s="25"/>
      <c r="H187" s="22"/>
      <c r="I187" s="26"/>
    </row>
    <row r="188" spans="1:9" ht="12.75">
      <c r="A188" s="21"/>
      <c r="B188" s="22"/>
      <c r="C188" s="23"/>
      <c r="D188" s="23"/>
      <c r="E188" s="24"/>
      <c r="F188" s="23"/>
      <c r="G188" s="25"/>
      <c r="H188" s="22"/>
      <c r="I188" s="26"/>
    </row>
    <row r="189" spans="1:9" ht="12.75">
      <c r="A189" s="21"/>
      <c r="B189" s="22"/>
      <c r="C189" s="23"/>
      <c r="D189" s="23"/>
      <c r="E189" s="24"/>
      <c r="F189" s="23"/>
      <c r="G189" s="25"/>
      <c r="H189" s="22"/>
      <c r="I189" s="26"/>
    </row>
    <row r="190" spans="1:9" ht="12.75">
      <c r="A190" s="21"/>
      <c r="B190" s="22"/>
      <c r="C190" s="23"/>
      <c r="D190" s="23"/>
      <c r="E190" s="24"/>
      <c r="F190" s="23"/>
      <c r="G190" s="25"/>
      <c r="H190" s="22"/>
      <c r="I190" s="26"/>
    </row>
    <row r="191" spans="1:9" ht="12.75">
      <c r="A191" s="21"/>
      <c r="B191" s="22"/>
      <c r="C191" s="23"/>
      <c r="D191" s="23"/>
      <c r="E191" s="24"/>
      <c r="F191" s="23"/>
      <c r="G191" s="25"/>
      <c r="H191" s="22"/>
      <c r="I191" s="26"/>
    </row>
    <row r="192" spans="1:9" ht="12.75">
      <c r="A192" s="21"/>
      <c r="B192" s="22"/>
      <c r="C192" s="23"/>
      <c r="D192" s="23"/>
      <c r="E192" s="24"/>
      <c r="F192" s="23"/>
      <c r="G192" s="25"/>
      <c r="H192" s="22"/>
      <c r="I192" s="26"/>
    </row>
    <row r="193" spans="1:9" ht="12.75">
      <c r="A193" s="21"/>
      <c r="B193" s="22"/>
      <c r="C193" s="23"/>
      <c r="D193" s="23"/>
      <c r="E193" s="24"/>
      <c r="F193" s="23"/>
      <c r="G193" s="25"/>
      <c r="H193" s="22"/>
      <c r="I193" s="26"/>
    </row>
    <row r="194" spans="1:9" ht="12.75">
      <c r="A194" s="21"/>
      <c r="B194" s="22"/>
      <c r="C194" s="23"/>
      <c r="D194" s="23"/>
      <c r="E194" s="24"/>
      <c r="F194" s="23"/>
      <c r="G194" s="25"/>
      <c r="H194" s="22"/>
      <c r="I194" s="26"/>
    </row>
    <row r="195" spans="1:9" ht="12.75">
      <c r="A195" s="21"/>
      <c r="B195" s="22"/>
      <c r="C195" s="23"/>
      <c r="D195" s="23"/>
      <c r="E195" s="24"/>
      <c r="F195" s="23"/>
      <c r="G195" s="25"/>
      <c r="H195" s="22"/>
      <c r="I195" s="26"/>
    </row>
    <row r="196" spans="1:9" ht="12.75">
      <c r="A196" s="21"/>
      <c r="B196" s="22"/>
      <c r="C196" s="23"/>
      <c r="D196" s="23"/>
      <c r="E196" s="24"/>
      <c r="F196" s="23"/>
      <c r="G196" s="25"/>
      <c r="H196" s="22"/>
      <c r="I196" s="26"/>
    </row>
    <row r="197" spans="1:9" ht="12.75">
      <c r="A197" s="21"/>
      <c r="B197" s="22"/>
      <c r="C197" s="23"/>
      <c r="D197" s="23"/>
      <c r="E197" s="24"/>
      <c r="F197" s="23"/>
      <c r="G197" s="25"/>
      <c r="H197" s="22"/>
      <c r="I197" s="26"/>
    </row>
    <row r="198" spans="1:9" ht="12.75">
      <c r="A198" s="21"/>
      <c r="B198" s="22"/>
      <c r="C198" s="23"/>
      <c r="D198" s="23"/>
      <c r="E198" s="24"/>
      <c r="F198" s="23"/>
      <c r="G198" s="25"/>
      <c r="H198" s="22"/>
      <c r="I198" s="26"/>
    </row>
    <row r="199" spans="1:9" ht="12.75">
      <c r="A199" s="21"/>
      <c r="B199" s="22"/>
      <c r="C199" s="23"/>
      <c r="D199" s="23"/>
      <c r="E199" s="24"/>
      <c r="F199" s="23"/>
      <c r="G199" s="25"/>
      <c r="H199" s="22"/>
      <c r="I199" s="26"/>
    </row>
    <row r="200" spans="1:9" ht="12.75">
      <c r="A200" s="21"/>
      <c r="B200" s="22"/>
      <c r="C200" s="23"/>
      <c r="D200" s="23"/>
      <c r="E200" s="24"/>
      <c r="F200" s="23"/>
      <c r="G200" s="25"/>
      <c r="H200" s="22"/>
      <c r="I200" s="26"/>
    </row>
    <row r="201" spans="1:9" ht="12.75">
      <c r="A201" s="21"/>
      <c r="B201" s="22"/>
      <c r="C201" s="23"/>
      <c r="D201" s="23"/>
      <c r="E201" s="24"/>
      <c r="F201" s="23"/>
      <c r="G201" s="25"/>
      <c r="H201" s="22"/>
      <c r="I201" s="26"/>
    </row>
    <row r="202" spans="1:9" ht="12.75">
      <c r="A202" s="21"/>
      <c r="B202" s="22"/>
      <c r="C202" s="23"/>
      <c r="D202" s="23"/>
      <c r="E202" s="24"/>
      <c r="F202" s="23"/>
      <c r="G202" s="25"/>
      <c r="H202" s="22"/>
      <c r="I202" s="26"/>
    </row>
    <row r="203" spans="1:9" ht="12.75">
      <c r="A203" s="21"/>
      <c r="B203" s="22"/>
      <c r="C203" s="23"/>
      <c r="D203" s="23"/>
      <c r="E203" s="24"/>
      <c r="F203" s="23"/>
      <c r="G203" s="25"/>
      <c r="H203" s="22"/>
      <c r="I203" s="26"/>
    </row>
    <row r="204" spans="1:9" ht="12.75">
      <c r="A204" s="21"/>
      <c r="B204" s="22"/>
      <c r="C204" s="23"/>
      <c r="D204" s="23"/>
      <c r="E204" s="24"/>
      <c r="F204" s="23"/>
      <c r="G204" s="25"/>
      <c r="H204" s="22"/>
      <c r="I204" s="26"/>
    </row>
    <row r="205" spans="1:9" ht="12.75">
      <c r="A205" s="21"/>
      <c r="B205" s="22"/>
      <c r="C205" s="23"/>
      <c r="D205" s="23"/>
      <c r="E205" s="24"/>
      <c r="F205" s="23"/>
      <c r="G205" s="25"/>
      <c r="H205" s="22"/>
      <c r="I205" s="26"/>
    </row>
    <row r="206" spans="1:9" ht="12.75">
      <c r="A206" s="21"/>
      <c r="B206" s="22"/>
      <c r="C206" s="23"/>
      <c r="D206" s="23"/>
      <c r="E206" s="24"/>
      <c r="F206" s="23"/>
      <c r="G206" s="25"/>
      <c r="H206" s="22"/>
      <c r="I206" s="26"/>
    </row>
    <row r="207" spans="1:9" ht="12.75">
      <c r="A207" s="21"/>
      <c r="B207" s="22"/>
      <c r="C207" s="23"/>
      <c r="D207" s="23"/>
      <c r="E207" s="24"/>
      <c r="F207" s="23"/>
      <c r="G207" s="25"/>
      <c r="H207" s="22"/>
      <c r="I207" s="26"/>
    </row>
    <row r="208" spans="1:9" ht="12.75">
      <c r="A208" s="21"/>
      <c r="B208" s="22"/>
      <c r="C208" s="23"/>
      <c r="D208" s="23"/>
      <c r="E208" s="24"/>
      <c r="F208" s="23"/>
      <c r="G208" s="25"/>
      <c r="H208" s="22"/>
      <c r="I208" s="26"/>
    </row>
    <row r="209" spans="1:9" ht="12.75">
      <c r="A209" s="21"/>
      <c r="B209" s="22"/>
      <c r="C209" s="23"/>
      <c r="D209" s="23"/>
      <c r="E209" s="24"/>
      <c r="F209" s="23"/>
      <c r="G209" s="25"/>
      <c r="H209" s="22"/>
      <c r="I209" s="26"/>
    </row>
    <row r="210" spans="1:9" ht="12.75">
      <c r="A210" s="21"/>
      <c r="B210" s="22"/>
      <c r="C210" s="23"/>
      <c r="D210" s="23"/>
      <c r="E210" s="24"/>
      <c r="F210" s="23"/>
      <c r="G210" s="25"/>
      <c r="H210" s="22"/>
      <c r="I210" s="26"/>
    </row>
    <row r="211" spans="1:9" ht="12.75">
      <c r="A211" s="21"/>
      <c r="B211" s="22"/>
      <c r="C211" s="23"/>
      <c r="D211" s="23"/>
      <c r="E211" s="24"/>
      <c r="F211" s="23"/>
      <c r="G211" s="25"/>
      <c r="H211" s="22"/>
      <c r="I211" s="26"/>
    </row>
    <row r="212" spans="1:9" ht="12.75">
      <c r="A212" s="21"/>
      <c r="B212" s="22"/>
      <c r="C212" s="23"/>
      <c r="D212" s="23"/>
      <c r="E212" s="24"/>
      <c r="F212" s="23"/>
      <c r="G212" s="25"/>
      <c r="H212" s="22"/>
      <c r="I212" s="26"/>
    </row>
    <row r="213" spans="1:9" ht="12.75">
      <c r="A213" s="21"/>
      <c r="B213" s="22"/>
      <c r="C213" s="23"/>
      <c r="D213" s="23"/>
      <c r="E213" s="24"/>
      <c r="F213" s="23"/>
      <c r="G213" s="25"/>
      <c r="H213" s="22"/>
      <c r="I213" s="26"/>
    </row>
    <row r="214" spans="1:9" ht="12.75">
      <c r="A214" s="21"/>
      <c r="B214" s="22"/>
      <c r="C214" s="23"/>
      <c r="D214" s="23"/>
      <c r="E214" s="24"/>
      <c r="F214" s="23"/>
      <c r="G214" s="25"/>
      <c r="H214" s="22"/>
      <c r="I214" s="26"/>
    </row>
    <row r="215" spans="1:9" ht="27" customHeight="1">
      <c r="A215" s="21"/>
      <c r="B215" s="22"/>
      <c r="C215" s="23"/>
      <c r="D215" s="23"/>
      <c r="E215" s="24"/>
      <c r="F215" s="23"/>
      <c r="G215" s="25"/>
      <c r="H215" s="22"/>
      <c r="I215" s="26"/>
    </row>
    <row r="216" spans="1:9" ht="12.75">
      <c r="A216" s="21"/>
      <c r="B216" s="22"/>
      <c r="C216" s="23"/>
      <c r="D216" s="23"/>
      <c r="E216" s="24"/>
      <c r="F216" s="23"/>
      <c r="G216" s="25"/>
      <c r="H216" s="22"/>
      <c r="I216" s="26"/>
    </row>
    <row r="217" spans="1:9" ht="12.75">
      <c r="A217" s="21"/>
      <c r="B217" s="22"/>
      <c r="C217" s="23"/>
      <c r="D217" s="23"/>
      <c r="E217" s="24"/>
      <c r="F217" s="23"/>
      <c r="G217" s="25"/>
      <c r="H217" s="22"/>
      <c r="I217" s="26"/>
    </row>
    <row r="218" spans="1:9" ht="12.75">
      <c r="A218" s="21"/>
      <c r="B218" s="22"/>
      <c r="C218" s="23"/>
      <c r="D218" s="23"/>
      <c r="E218" s="24"/>
      <c r="F218" s="23"/>
      <c r="G218" s="25"/>
      <c r="H218" s="22"/>
      <c r="I218" s="26"/>
    </row>
    <row r="219" spans="1:9" ht="12.75">
      <c r="A219" s="21"/>
      <c r="B219" s="22"/>
      <c r="C219" s="23"/>
      <c r="D219" s="23"/>
      <c r="E219" s="24"/>
      <c r="F219" s="23"/>
      <c r="G219" s="25"/>
      <c r="H219" s="22"/>
      <c r="I219" s="26"/>
    </row>
    <row r="220" spans="1:9" ht="12.75">
      <c r="A220" s="21"/>
      <c r="B220" s="22"/>
      <c r="C220" s="23"/>
      <c r="D220" s="23"/>
      <c r="E220" s="24"/>
      <c r="F220" s="23"/>
      <c r="G220" s="25"/>
      <c r="H220" s="22"/>
      <c r="I220" s="26"/>
    </row>
    <row r="221" spans="1:9" ht="12.75">
      <c r="A221" s="21"/>
      <c r="B221" s="22"/>
      <c r="C221" s="23"/>
      <c r="D221" s="23"/>
      <c r="E221" s="24"/>
      <c r="F221" s="23"/>
      <c r="G221" s="25"/>
      <c r="H221" s="22"/>
      <c r="I221" s="26"/>
    </row>
    <row r="222" spans="1:9" ht="12.75">
      <c r="A222" s="21"/>
      <c r="B222" s="22"/>
      <c r="C222" s="23"/>
      <c r="D222" s="23"/>
      <c r="E222" s="24"/>
      <c r="F222" s="23"/>
      <c r="G222" s="25"/>
      <c r="H222" s="22"/>
      <c r="I222" s="26"/>
    </row>
    <row r="223" spans="1:9" ht="12.75">
      <c r="A223" s="26">
        <v>1</v>
      </c>
      <c r="B223" s="26">
        <v>2</v>
      </c>
      <c r="C223" s="26">
        <v>3</v>
      </c>
      <c r="D223" s="26">
        <v>4</v>
      </c>
      <c r="E223" s="26">
        <v>5</v>
      </c>
      <c r="F223" s="26">
        <v>6</v>
      </c>
      <c r="G223" s="26">
        <v>7</v>
      </c>
      <c r="H223" s="26">
        <v>8</v>
      </c>
      <c r="I223" s="26">
        <v>10</v>
      </c>
    </row>
    <row r="224" spans="1:9" ht="12.75">
      <c r="A224" s="27"/>
      <c r="B224" s="27"/>
      <c r="C224" s="27"/>
      <c r="D224" s="27"/>
      <c r="E224" s="27"/>
      <c r="F224" s="27"/>
      <c r="G224" s="27"/>
      <c r="H224" s="27"/>
      <c r="I224" s="27"/>
    </row>
  </sheetData>
  <sheetProtection/>
  <autoFilter ref="A9:I83"/>
  <mergeCells count="14">
    <mergeCell ref="A97:D97"/>
    <mergeCell ref="A98:D98"/>
    <mergeCell ref="A101:D101"/>
    <mergeCell ref="G98:I98"/>
    <mergeCell ref="A102:E102"/>
    <mergeCell ref="A103:B103"/>
    <mergeCell ref="H103:I103"/>
    <mergeCell ref="G1:I1"/>
    <mergeCell ref="G2:I2"/>
    <mergeCell ref="G3:I3"/>
    <mergeCell ref="A85:I85"/>
    <mergeCell ref="A6:H6"/>
    <mergeCell ref="A8:H8"/>
    <mergeCell ref="A7:H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MilytinaIA</cp:lastModifiedBy>
  <cp:lastPrinted>2012-11-06T06:03:15Z</cp:lastPrinted>
  <dcterms:created xsi:type="dcterms:W3CDTF">2012-02-10T12:30:27Z</dcterms:created>
  <dcterms:modified xsi:type="dcterms:W3CDTF">2012-11-06T06:21:41Z</dcterms:modified>
  <cp:category/>
  <cp:version/>
  <cp:contentType/>
  <cp:contentStatus/>
</cp:coreProperties>
</file>